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YK GÖRLE YENİ METRAJ" sheetId="11" r:id="rId1"/>
    <sheet name="YENİ METRAJ ÖZETİ" sheetId="12" r:id="rId2"/>
    <sheet name="yk görle keşif özeti" sheetId="14" r:id="rId3"/>
    <sheet name="siltasyon rögarı" sheetId="13" r:id="rId4"/>
    <sheet name="BORU HİDROLİK HESAPLARI" sheetId="3" r:id="rId5"/>
    <sheet name="BORU VANA VANTUZ LİSTESİ" sheetId="10" r:id="rId6"/>
    <sheet name="debi hesabı" sheetId="9" r:id="rId7"/>
    <sheet name="gerekçe raporu için" sheetId="15" r:id="rId8"/>
  </sheets>
  <definedNames>
    <definedName name="_xlnm.Print_Area" localSheetId="7">'gerekçe raporu için'!$A$1:$H$67</definedName>
    <definedName name="_xlnm.Print_Area" localSheetId="2">'yk görle keşif özeti'!$A$1:$E$115</definedName>
    <definedName name="_xlnm.Print_Area" localSheetId="0">'YK GÖRLE YENİ METRAJ'!$A$169:$AG$740</definedName>
  </definedNames>
  <calcPr calcId="152511"/>
</workbook>
</file>

<file path=xl/calcChain.xml><?xml version="1.0" encoding="utf-8"?>
<calcChain xmlns="http://schemas.openxmlformats.org/spreadsheetml/2006/main">
  <c r="V421" i="11" l="1"/>
  <c r="AA419" i="11" s="1"/>
  <c r="C57" i="12" l="1"/>
  <c r="C51" i="12"/>
  <c r="C43" i="12"/>
  <c r="C35" i="12"/>
  <c r="C277" i="12"/>
  <c r="C154" i="12"/>
  <c r="C292" i="12"/>
  <c r="C286" i="12"/>
  <c r="C263" i="12"/>
  <c r="C257" i="12"/>
  <c r="C204" i="12"/>
  <c r="C197" i="12"/>
  <c r="C187" i="12"/>
  <c r="C177" i="12"/>
  <c r="C166" i="12"/>
  <c r="C159" i="12"/>
  <c r="C148" i="12"/>
  <c r="C141" i="12"/>
  <c r="C131" i="12"/>
  <c r="C121" i="12"/>
  <c r="C114" i="12"/>
  <c r="C108" i="12"/>
  <c r="C103" i="12"/>
  <c r="C81" i="12"/>
  <c r="C73" i="12"/>
  <c r="C65" i="12"/>
  <c r="H209" i="13" l="1"/>
  <c r="AC288" i="11" l="1"/>
  <c r="U640" i="11"/>
  <c r="U643" i="11"/>
  <c r="P692" i="11" l="1"/>
  <c r="P693" i="11"/>
  <c r="V429" i="11" l="1"/>
  <c r="R250" i="11"/>
  <c r="AS231" i="11" l="1"/>
  <c r="N216" i="13" l="1"/>
  <c r="N215" i="13"/>
  <c r="N210" i="13"/>
  <c r="M206" i="13"/>
  <c r="F202" i="13"/>
  <c r="I192" i="13"/>
  <c r="E192" i="13" s="1"/>
  <c r="I176" i="13"/>
  <c r="I175" i="13"/>
  <c r="I174" i="13"/>
  <c r="I173" i="13"/>
  <c r="I172" i="13"/>
  <c r="I171" i="13"/>
  <c r="I170" i="13"/>
  <c r="I169" i="13"/>
  <c r="I168" i="13"/>
  <c r="I167" i="13"/>
  <c r="I166" i="13"/>
  <c r="I165" i="13"/>
  <c r="J145" i="13"/>
  <c r="F141" i="13"/>
  <c r="H141" i="13" s="1"/>
  <c r="D141" i="13"/>
  <c r="H117" i="13"/>
  <c r="G117" i="13"/>
  <c r="F117" i="13"/>
  <c r="G92" i="13"/>
  <c r="H91" i="13"/>
  <c r="E100" i="13" s="1"/>
  <c r="E89" i="13"/>
  <c r="E171" i="13" s="1"/>
  <c r="F75" i="13"/>
  <c r="C71" i="13"/>
  <c r="N67" i="13"/>
  <c r="B114" i="13" s="1"/>
  <c r="D49" i="13"/>
  <c r="K49" i="13" s="1"/>
  <c r="L48" i="13"/>
  <c r="C48" i="13" s="1"/>
  <c r="K48" i="13"/>
  <c r="C50" i="13" s="1"/>
  <c r="O40" i="13"/>
  <c r="O41" i="13" s="1"/>
  <c r="C20" i="13"/>
  <c r="G19" i="13"/>
  <c r="G49" i="13" s="1"/>
  <c r="D19" i="13"/>
  <c r="C18" i="13"/>
  <c r="P9" i="13"/>
  <c r="A9" i="13" s="1"/>
  <c r="D75" i="13" s="1"/>
  <c r="N9" i="13"/>
  <c r="D198" i="13" s="1"/>
  <c r="B5" i="13"/>
  <c r="E98" i="13" l="1"/>
  <c r="D91" i="13"/>
  <c r="C103" i="13" s="1"/>
  <c r="E150" i="13" s="1"/>
  <c r="M218" i="13"/>
  <c r="G55" i="13"/>
  <c r="G70" i="13"/>
  <c r="F91" i="13" s="1"/>
  <c r="E167" i="13"/>
  <c r="E172" i="13"/>
  <c r="N60" i="13"/>
  <c r="J122" i="13"/>
  <c r="E126" i="13"/>
  <c r="B202" i="13"/>
  <c r="I202" i="13" s="1"/>
  <c r="D205" i="13"/>
  <c r="G20" i="13"/>
  <c r="L184" i="13"/>
  <c r="D200" i="13"/>
  <c r="H92" i="13"/>
  <c r="G21" i="13"/>
  <c r="G50" i="13" s="1"/>
  <c r="G89" i="13"/>
  <c r="G98" i="13"/>
  <c r="E103" i="13" l="1"/>
  <c r="G71" i="13"/>
  <c r="B91" i="13"/>
  <c r="G191" i="13"/>
  <c r="E121" i="13"/>
  <c r="B198" i="13"/>
  <c r="I198" i="13" s="1"/>
  <c r="B200" i="13"/>
  <c r="F200" i="13" s="1"/>
  <c r="I200" i="13" s="1"/>
  <c r="C98" i="13"/>
  <c r="P98" i="13" s="1"/>
  <c r="B75" i="13"/>
  <c r="P75" i="13" s="1"/>
  <c r="J127" i="13"/>
  <c r="H127" i="13" s="1"/>
  <c r="G171" i="13" s="1"/>
  <c r="B123" i="13"/>
  <c r="B128" i="13" s="1"/>
  <c r="C100" i="13"/>
  <c r="F92" i="13"/>
  <c r="J92" i="13" s="1"/>
  <c r="B137" i="13"/>
  <c r="H102" i="13"/>
  <c r="H103" i="13" s="1"/>
  <c r="P103" i="13" s="1"/>
  <c r="B109" i="13"/>
  <c r="L91" i="13"/>
  <c r="L92" i="13" s="1"/>
  <c r="G100" i="13" s="1"/>
  <c r="D137" i="13"/>
  <c r="E173" i="13"/>
  <c r="B205" i="13"/>
  <c r="E151" i="13"/>
  <c r="G175" i="13" s="1"/>
  <c r="E152" i="13"/>
  <c r="G176" i="13" s="1"/>
  <c r="E129" i="13"/>
  <c r="E168" i="13"/>
  <c r="G172" i="13" l="1"/>
  <c r="H172" i="13" s="1"/>
  <c r="J172" i="13" s="1"/>
  <c r="H171" i="13"/>
  <c r="J171" i="13" s="1"/>
  <c r="E165" i="13"/>
  <c r="C102" i="13"/>
  <c r="J91" i="13"/>
  <c r="N91" i="13" s="1"/>
  <c r="G165" i="13"/>
  <c r="H137" i="13"/>
  <c r="G167" i="13" s="1"/>
  <c r="H167" i="13" s="1"/>
  <c r="J167" i="13" s="1"/>
  <c r="E169" i="13"/>
  <c r="C89" i="13"/>
  <c r="P89" i="13" s="1"/>
  <c r="H129" i="13"/>
  <c r="N92" i="13"/>
  <c r="M213" i="13"/>
  <c r="M212" i="13"/>
  <c r="M211" i="13"/>
  <c r="P76" i="13"/>
  <c r="E124" i="13"/>
  <c r="H124" i="13" s="1"/>
  <c r="H122" i="13"/>
  <c r="G169" i="13" s="1"/>
  <c r="G170" i="13" s="1"/>
  <c r="P100" i="13"/>
  <c r="E174" i="13"/>
  <c r="G166" i="13"/>
  <c r="F137" i="13"/>
  <c r="G168" i="13" s="1"/>
  <c r="H168" i="13" s="1"/>
  <c r="J168" i="13" s="1"/>
  <c r="N93" i="13" l="1"/>
  <c r="P93" i="13" s="1"/>
  <c r="P94" i="13" s="1"/>
  <c r="M214" i="13" s="1"/>
  <c r="E175" i="13"/>
  <c r="H169" i="13"/>
  <c r="J169" i="13" s="1"/>
  <c r="E170" i="13"/>
  <c r="H170" i="13" s="1"/>
  <c r="J170" i="13" s="1"/>
  <c r="E144" i="13"/>
  <c r="E102" i="13"/>
  <c r="P102" i="13"/>
  <c r="P104" i="13" s="1"/>
  <c r="M216" i="13" s="1"/>
  <c r="H165" i="13"/>
  <c r="J165" i="13" s="1"/>
  <c r="E166" i="13"/>
  <c r="H166" i="13" s="1"/>
  <c r="J166" i="13" s="1"/>
  <c r="M221" i="13" l="1"/>
  <c r="M220" i="13"/>
  <c r="H175" i="13"/>
  <c r="J175" i="13" s="1"/>
  <c r="E176" i="13"/>
  <c r="H176" i="13" s="1"/>
  <c r="J176" i="13" s="1"/>
  <c r="E145" i="13"/>
  <c r="G173" i="13" s="1"/>
  <c r="H173" i="13" s="1"/>
  <c r="J173" i="13" s="1"/>
  <c r="E147" i="13"/>
  <c r="G174" i="13" s="1"/>
  <c r="H174" i="13" s="1"/>
  <c r="J174" i="13" s="1"/>
  <c r="J177" i="13" l="1"/>
  <c r="M222" i="13"/>
  <c r="M217" i="13"/>
  <c r="Q216" i="11" l="1"/>
  <c r="L216" i="11"/>
  <c r="I216" i="11"/>
  <c r="Q215" i="11"/>
  <c r="L215" i="11"/>
  <c r="I215" i="11"/>
  <c r="V212" i="11"/>
  <c r="S212" i="11"/>
  <c r="N212" i="11"/>
  <c r="K212" i="11"/>
  <c r="Q211" i="11"/>
  <c r="N211" i="11"/>
  <c r="K211" i="11"/>
  <c r="G209" i="11"/>
  <c r="G206" i="11"/>
  <c r="G203" i="11"/>
  <c r="AA199" i="11"/>
  <c r="X199" i="11"/>
  <c r="P199" i="11"/>
  <c r="J199" i="11"/>
  <c r="G199" i="11"/>
  <c r="AA174" i="11"/>
  <c r="M97" i="10"/>
  <c r="H97" i="10"/>
  <c r="V583" i="11"/>
  <c r="U622" i="11"/>
  <c r="F739" i="11"/>
  <c r="F738" i="11"/>
  <c r="F737" i="11"/>
  <c r="F736" i="11"/>
  <c r="P694" i="11"/>
  <c r="Y215" i="11" l="1"/>
  <c r="Y216" i="11"/>
  <c r="Y211" i="11"/>
  <c r="Y212" i="11"/>
  <c r="AC199" i="11"/>
  <c r="J206" i="11" s="1"/>
  <c r="AA206" i="11" s="1"/>
  <c r="F684" i="11"/>
  <c r="I697" i="11"/>
  <c r="F697" i="11"/>
  <c r="P684" i="11"/>
  <c r="F680" i="11"/>
  <c r="F678" i="11"/>
  <c r="F676" i="11"/>
  <c r="L673" i="11"/>
  <c r="I673" i="11"/>
  <c r="F673" i="11"/>
  <c r="F671" i="11"/>
  <c r="F669" i="11"/>
  <c r="F667" i="11"/>
  <c r="L664" i="11"/>
  <c r="AA214" i="11" l="1"/>
  <c r="AA210" i="11"/>
  <c r="K219" i="11" s="1"/>
  <c r="AA219" i="11" s="1"/>
  <c r="J203" i="11"/>
  <c r="AA203" i="11" s="1"/>
  <c r="J209" i="11"/>
  <c r="AA209" i="11" s="1"/>
  <c r="X688" i="11"/>
  <c r="R673" i="11"/>
  <c r="I676" i="11" s="1"/>
  <c r="X676" i="11" s="1"/>
  <c r="R664" i="11"/>
  <c r="I671" i="11" s="1"/>
  <c r="X671" i="11" s="1"/>
  <c r="X684" i="11"/>
  <c r="U634" i="11"/>
  <c r="U631" i="11"/>
  <c r="O739" i="11"/>
  <c r="V739" i="11" s="1"/>
  <c r="O738" i="11"/>
  <c r="V738" i="11" s="1"/>
  <c r="O737" i="11"/>
  <c r="V737" i="11" s="1"/>
  <c r="O736" i="11"/>
  <c r="V736" i="11" s="1"/>
  <c r="P733" i="11"/>
  <c r="V571" i="11"/>
  <c r="V572" i="11"/>
  <c r="I483" i="11"/>
  <c r="L535" i="11"/>
  <c r="P477" i="11"/>
  <c r="T477" i="11" s="1"/>
  <c r="S584" i="11"/>
  <c r="V582" i="11"/>
  <c r="AA735" i="11" l="1"/>
  <c r="U642" i="11"/>
  <c r="U644" i="11" s="1"/>
  <c r="L697" i="11" s="1"/>
  <c r="X697" i="11" s="1"/>
  <c r="X682" i="11"/>
  <c r="K218" i="11"/>
  <c r="AA218" i="11" s="1"/>
  <c r="I669" i="11"/>
  <c r="X669" i="11" s="1"/>
  <c r="X667" i="11"/>
  <c r="I678" i="11"/>
  <c r="X678" i="11" s="1"/>
  <c r="I680" i="11"/>
  <c r="X680" i="11" s="1"/>
  <c r="T5" i="10"/>
  <c r="T7" i="10"/>
  <c r="T8" i="10"/>
  <c r="T9" i="10"/>
  <c r="T10" i="10"/>
  <c r="T11" i="10"/>
  <c r="T12" i="10"/>
  <c r="T13" i="10"/>
  <c r="T14" i="10"/>
  <c r="T15" i="10"/>
  <c r="T16" i="10"/>
  <c r="T17" i="10"/>
  <c r="T18" i="10"/>
  <c r="T19" i="10"/>
  <c r="T20" i="10"/>
  <c r="T21" i="10"/>
  <c r="T22" i="10"/>
  <c r="T23" i="10"/>
  <c r="T24" i="10"/>
  <c r="T25" i="10"/>
  <c r="T26" i="10"/>
  <c r="T27" i="10"/>
  <c r="T28" i="10"/>
  <c r="T29" i="10"/>
  <c r="T30" i="10"/>
  <c r="T31" i="10"/>
  <c r="T32" i="10"/>
  <c r="T33" i="10"/>
  <c r="T34" i="10"/>
  <c r="T35" i="10"/>
  <c r="T36" i="10"/>
  <c r="T37" i="10"/>
  <c r="T38" i="10"/>
  <c r="T39" i="10"/>
  <c r="T40" i="10"/>
  <c r="T41" i="10"/>
  <c r="T42" i="10"/>
  <c r="T43" i="10"/>
  <c r="T44" i="10"/>
  <c r="T45" i="10"/>
  <c r="T46" i="10"/>
  <c r="T47" i="10"/>
  <c r="T48" i="10"/>
  <c r="T49" i="10"/>
  <c r="T50" i="10"/>
  <c r="T51" i="10"/>
  <c r="T52" i="10"/>
  <c r="T53" i="10"/>
  <c r="T54" i="10"/>
  <c r="T55" i="10"/>
  <c r="T56" i="10"/>
  <c r="T57" i="10"/>
  <c r="T58" i="10"/>
  <c r="T59" i="10"/>
  <c r="T60" i="10"/>
  <c r="T61" i="10"/>
  <c r="T62" i="10"/>
  <c r="T63" i="10"/>
  <c r="T64" i="10"/>
  <c r="T65" i="10"/>
  <c r="T66" i="10"/>
  <c r="T67" i="10"/>
  <c r="T68" i="10"/>
  <c r="T69" i="10"/>
  <c r="T70" i="10"/>
  <c r="T71" i="10"/>
  <c r="T72" i="10"/>
  <c r="T73" i="10"/>
  <c r="T74" i="10"/>
  <c r="T75" i="10"/>
  <c r="T76" i="10"/>
  <c r="T77" i="10"/>
  <c r="T78" i="10"/>
  <c r="T79" i="10"/>
  <c r="T80" i="10"/>
  <c r="T81" i="10"/>
  <c r="T97" i="10" s="1"/>
  <c r="T82" i="10"/>
  <c r="T84" i="10"/>
  <c r="T85" i="10"/>
  <c r="T86" i="10"/>
  <c r="T87" i="10"/>
  <c r="T88" i="10"/>
  <c r="T89" i="10"/>
  <c r="T90" i="10"/>
  <c r="T91" i="10"/>
  <c r="T92" i="10"/>
  <c r="T93" i="10"/>
  <c r="T94" i="10"/>
  <c r="T95" i="10"/>
  <c r="T96" i="10"/>
  <c r="T6" i="10"/>
  <c r="V563" i="11"/>
  <c r="V564" i="11"/>
  <c r="V565" i="11"/>
  <c r="V566" i="11"/>
  <c r="V567" i="11"/>
  <c r="V568" i="11"/>
  <c r="V569" i="11"/>
  <c r="V570" i="11"/>
  <c r="V573" i="11"/>
  <c r="V574" i="11"/>
  <c r="V575" i="11"/>
  <c r="V576" i="11"/>
  <c r="V577" i="11"/>
  <c r="V578" i="11"/>
  <c r="V579" i="11"/>
  <c r="V580" i="11"/>
  <c r="V581" i="11"/>
  <c r="AA561" i="11" l="1"/>
  <c r="V584" i="11"/>
  <c r="R97" i="10"/>
  <c r="AA535" i="11"/>
  <c r="R531" i="11"/>
  <c r="M531" i="11"/>
  <c r="M530" i="11"/>
  <c r="J530" i="11"/>
  <c r="L526" i="11"/>
  <c r="R525" i="11"/>
  <c r="O525" i="11"/>
  <c r="L525" i="11"/>
  <c r="G521" i="11"/>
  <c r="G517" i="11"/>
  <c r="G513" i="11"/>
  <c r="X508" i="11"/>
  <c r="P508" i="11"/>
  <c r="J508" i="11"/>
  <c r="G508" i="11"/>
  <c r="V427" i="11"/>
  <c r="S441" i="11"/>
  <c r="X441" i="11" s="1"/>
  <c r="S440" i="11"/>
  <c r="X440" i="11" s="1"/>
  <c r="S434" i="11"/>
  <c r="AA433" i="11" s="1"/>
  <c r="S432" i="11"/>
  <c r="AA431" i="11" s="1"/>
  <c r="V428" i="11"/>
  <c r="V426" i="11"/>
  <c r="V425" i="11"/>
  <c r="S417" i="11"/>
  <c r="AA416" i="11" s="1"/>
  <c r="S415" i="11"/>
  <c r="AA414" i="11" s="1"/>
  <c r="S412" i="11"/>
  <c r="AA411" i="11" s="1"/>
  <c r="S409" i="11"/>
  <c r="AA408" i="11" s="1"/>
  <c r="V406" i="11"/>
  <c r="AA404" i="11" s="1"/>
  <c r="AA388" i="11"/>
  <c r="S386" i="11"/>
  <c r="AA382" i="11"/>
  <c r="R378" i="11"/>
  <c r="M377" i="11"/>
  <c r="J377" i="11"/>
  <c r="T374" i="11"/>
  <c r="L374" i="11"/>
  <c r="R373" i="11"/>
  <c r="O373" i="11"/>
  <c r="L373" i="11"/>
  <c r="G371" i="11"/>
  <c r="G368" i="11"/>
  <c r="G365" i="11"/>
  <c r="X361" i="11"/>
  <c r="P361" i="11"/>
  <c r="J361" i="11"/>
  <c r="G361" i="11"/>
  <c r="V323" i="11"/>
  <c r="V322" i="11"/>
  <c r="V321" i="11"/>
  <c r="S325" i="11"/>
  <c r="AA324" i="11" s="1"/>
  <c r="S319" i="11"/>
  <c r="AA318" i="11" s="1"/>
  <c r="S317" i="11"/>
  <c r="AA316" i="11" s="1"/>
  <c r="S315" i="11"/>
  <c r="AA314" i="11" s="1"/>
  <c r="S313" i="11"/>
  <c r="AA312" i="11" s="1"/>
  <c r="F327" i="11" s="1"/>
  <c r="S327" i="11" s="1"/>
  <c r="X327" i="11" s="1"/>
  <c r="AA326" i="11" s="1"/>
  <c r="V309" i="11"/>
  <c r="AA307" i="11" s="1"/>
  <c r="S303" i="11"/>
  <c r="AA301" i="11" s="1"/>
  <c r="V262" i="11"/>
  <c r="AA258" i="11"/>
  <c r="AA256" i="11"/>
  <c r="F270" i="11" s="1"/>
  <c r="N270" i="11" s="1"/>
  <c r="Y270" i="11" s="1"/>
  <c r="AB270" i="11" s="1"/>
  <c r="AA254" i="11"/>
  <c r="R267" i="11"/>
  <c r="AA266" i="11" s="1"/>
  <c r="V263" i="11"/>
  <c r="V261" i="11"/>
  <c r="AA231" i="11"/>
  <c r="AA320" i="11" l="1"/>
  <c r="AA260" i="11"/>
  <c r="AA424" i="11"/>
  <c r="AA361" i="11"/>
  <c r="J365" i="11" s="1"/>
  <c r="AA365" i="11" s="1"/>
  <c r="AA508" i="11"/>
  <c r="J513" i="11" s="1"/>
  <c r="AA513" i="11" s="1"/>
  <c r="Z526" i="11"/>
  <c r="U530" i="11"/>
  <c r="AA530" i="11" s="1"/>
  <c r="Z525" i="11"/>
  <c r="U531" i="11"/>
  <c r="AA531" i="11" s="1"/>
  <c r="U377" i="11"/>
  <c r="AA377" i="11" s="1"/>
  <c r="Z373" i="11"/>
  <c r="Z374" i="11"/>
  <c r="U378" i="11"/>
  <c r="AA378" i="11" s="1"/>
  <c r="AA439" i="11"/>
  <c r="AC115" i="11"/>
  <c r="AD166" i="11"/>
  <c r="T163" i="11"/>
  <c r="O163" i="11"/>
  <c r="J163" i="11"/>
  <c r="AA161" i="11"/>
  <c r="X161" i="11"/>
  <c r="R161" i="11"/>
  <c r="M161" i="11"/>
  <c r="J161" i="11"/>
  <c r="E161" i="11"/>
  <c r="R159" i="11"/>
  <c r="R158" i="11"/>
  <c r="R157" i="11"/>
  <c r="S156" i="11"/>
  <c r="J156" i="11"/>
  <c r="AG138" i="11"/>
  <c r="U161" i="11" s="1"/>
  <c r="AG136" i="11"/>
  <c r="AG134" i="11"/>
  <c r="G163" i="11" s="1"/>
  <c r="AG133" i="11"/>
  <c r="Y59" i="11"/>
  <c r="T85" i="11" s="1"/>
  <c r="N86" i="11" s="1"/>
  <c r="Z86" i="11" s="1"/>
  <c r="AB83" i="11" s="1"/>
  <c r="O93" i="11"/>
  <c r="AB89" i="11" s="1"/>
  <c r="L51" i="11"/>
  <c r="AA51" i="11" s="1"/>
  <c r="I47" i="11"/>
  <c r="Y47" i="11" s="1"/>
  <c r="Q46" i="11"/>
  <c r="L46" i="11"/>
  <c r="I46" i="11"/>
  <c r="Q45" i="11"/>
  <c r="L45" i="11"/>
  <c r="I45" i="11"/>
  <c r="Q42" i="11"/>
  <c r="N42" i="11"/>
  <c r="K42" i="11"/>
  <c r="V41" i="11"/>
  <c r="S41" i="11"/>
  <c r="N41" i="11"/>
  <c r="K41" i="11"/>
  <c r="Q40" i="11"/>
  <c r="N40" i="11"/>
  <c r="K40" i="11"/>
  <c r="G38" i="11"/>
  <c r="G35" i="11"/>
  <c r="G32" i="11"/>
  <c r="AA28" i="11"/>
  <c r="X28" i="11"/>
  <c r="P28" i="11"/>
  <c r="J28" i="11"/>
  <c r="G28" i="11"/>
  <c r="AB376" i="11" l="1"/>
  <c r="AB372" i="11"/>
  <c r="K435" i="11" s="1"/>
  <c r="AA435" i="11" s="1"/>
  <c r="AB528" i="11"/>
  <c r="AB523" i="11"/>
  <c r="K592" i="11" s="1"/>
  <c r="AA592" i="11" s="1"/>
  <c r="J521" i="11"/>
  <c r="AA521" i="11" s="1"/>
  <c r="J517" i="11"/>
  <c r="AA517" i="11" s="1"/>
  <c r="J371" i="11"/>
  <c r="AA371" i="11" s="1"/>
  <c r="J368" i="11"/>
  <c r="AA368" i="11" s="1"/>
  <c r="AD163" i="11"/>
  <c r="X156" i="11"/>
  <c r="N158" i="11" s="1"/>
  <c r="AD158" i="11" s="1"/>
  <c r="B161" i="11"/>
  <c r="AD161" i="11" s="1"/>
  <c r="L167" i="11" s="1"/>
  <c r="AD167" i="11" s="1"/>
  <c r="Y41" i="11"/>
  <c r="Y46" i="11"/>
  <c r="Y40" i="11"/>
  <c r="Y45" i="11"/>
  <c r="Y42" i="11"/>
  <c r="AC28" i="11"/>
  <c r="J32" i="11" s="1"/>
  <c r="AA32" i="11" s="1"/>
  <c r="C137" i="3"/>
  <c r="C136" i="3"/>
  <c r="C138" i="3" s="1"/>
  <c r="H132" i="3" s="1"/>
  <c r="C135" i="3"/>
  <c r="H131" i="3"/>
  <c r="H130" i="3"/>
  <c r="C112" i="3"/>
  <c r="C111" i="3"/>
  <c r="C113" i="3" s="1"/>
  <c r="H107" i="3" s="1"/>
  <c r="C110" i="3"/>
  <c r="H106" i="3"/>
  <c r="H105" i="3"/>
  <c r="K590" i="11" l="1"/>
  <c r="AA590" i="11" s="1"/>
  <c r="K437" i="11"/>
  <c r="AA437" i="11" s="1"/>
  <c r="N159" i="11"/>
  <c r="AD159" i="11" s="1"/>
  <c r="M168" i="11"/>
  <c r="AD168" i="11" s="1"/>
  <c r="N157" i="11"/>
  <c r="AD157" i="11" s="1"/>
  <c r="F98" i="11"/>
  <c r="AB98" i="11" s="1"/>
  <c r="F96" i="11"/>
  <c r="AB96" i="11" s="1"/>
  <c r="J35" i="11"/>
  <c r="AA35" i="11" s="1"/>
  <c r="J38" i="11"/>
  <c r="AA38" i="11" s="1"/>
  <c r="AA44" i="11"/>
  <c r="AA39" i="11"/>
  <c r="H133" i="3"/>
  <c r="C139" i="3" s="1"/>
  <c r="C140" i="3" s="1"/>
  <c r="C141" i="3" s="1"/>
  <c r="H108" i="3"/>
  <c r="C114" i="3" s="1"/>
  <c r="C115" i="3" s="1"/>
  <c r="C116" i="3" s="1"/>
  <c r="C62" i="3"/>
  <c r="C61" i="3"/>
  <c r="C60" i="3"/>
  <c r="H56" i="3"/>
  <c r="H55" i="3"/>
  <c r="K53" i="11" l="1"/>
  <c r="AA53" i="11" s="1"/>
  <c r="K55" i="11"/>
  <c r="AA55" i="11" s="1"/>
  <c r="C63" i="3"/>
  <c r="H57" i="3" s="1"/>
  <c r="H58" i="3" s="1"/>
  <c r="C64" i="3" s="1"/>
  <c r="C65" i="3" s="1"/>
  <c r="C66" i="3" s="1"/>
  <c r="C335" i="3"/>
  <c r="C334" i="3"/>
  <c r="C333" i="3"/>
  <c r="H329" i="3"/>
  <c r="H328" i="3"/>
  <c r="C336" i="3" l="1"/>
  <c r="H330" i="3" s="1"/>
  <c r="H331" i="3" s="1"/>
  <c r="C337" i="3" s="1"/>
  <c r="C338" i="3" s="1"/>
  <c r="C339" i="3" s="1"/>
  <c r="B9" i="9" l="1"/>
  <c r="C462" i="3"/>
  <c r="C461" i="3"/>
  <c r="C463" i="3" s="1"/>
  <c r="H457" i="3" s="1"/>
  <c r="C460" i="3"/>
  <c r="H456" i="3"/>
  <c r="H455" i="3"/>
  <c r="C434" i="3"/>
  <c r="C433" i="3"/>
  <c r="C432" i="3"/>
  <c r="H428" i="3"/>
  <c r="H427" i="3"/>
  <c r="C435" i="3" l="1"/>
  <c r="H429" i="3" s="1"/>
  <c r="H430" i="3" s="1"/>
  <c r="C436" i="3" s="1"/>
  <c r="C437" i="3" s="1"/>
  <c r="C438" i="3" s="1"/>
  <c r="H458" i="3"/>
  <c r="C464" i="3" s="1"/>
  <c r="C465" i="3" s="1"/>
  <c r="C466" i="3" s="1"/>
  <c r="B6" i="9"/>
  <c r="C412" i="3"/>
  <c r="C411" i="3"/>
  <c r="C413" i="3" s="1"/>
  <c r="H407" i="3" s="1"/>
  <c r="C410" i="3"/>
  <c r="H406" i="3"/>
  <c r="H405" i="3"/>
  <c r="C386" i="3"/>
  <c r="C385" i="3"/>
  <c r="C384" i="3"/>
  <c r="H380" i="3"/>
  <c r="H379" i="3"/>
  <c r="C312" i="3"/>
  <c r="C311" i="3"/>
  <c r="C310" i="3"/>
  <c r="H306" i="3"/>
  <c r="H305" i="3"/>
  <c r="C262" i="3"/>
  <c r="C261" i="3"/>
  <c r="C260" i="3"/>
  <c r="H256" i="3"/>
  <c r="H255" i="3"/>
  <c r="C263" i="3" l="1"/>
  <c r="H257" i="3" s="1"/>
  <c r="H258" i="3" s="1"/>
  <c r="C264" i="3" s="1"/>
  <c r="C265" i="3" s="1"/>
  <c r="C266" i="3" s="1"/>
  <c r="C387" i="3"/>
  <c r="H381" i="3" s="1"/>
  <c r="H382" i="3" s="1"/>
  <c r="C388" i="3" s="1"/>
  <c r="C389" i="3" s="1"/>
  <c r="C390" i="3" s="1"/>
  <c r="B11" i="9"/>
  <c r="D11" i="9" s="1"/>
  <c r="H408" i="3"/>
  <c r="C414" i="3" s="1"/>
  <c r="C415" i="3" s="1"/>
  <c r="C416" i="3" s="1"/>
  <c r="C313" i="3"/>
  <c r="H307" i="3" s="1"/>
  <c r="H308" i="3" s="1"/>
  <c r="C314" i="3" s="1"/>
  <c r="C315" i="3" s="1"/>
  <c r="C316" i="3" s="1"/>
  <c r="C235" i="3"/>
  <c r="C234" i="3"/>
  <c r="C233" i="3"/>
  <c r="H229" i="3"/>
  <c r="H228" i="3"/>
  <c r="C212" i="3"/>
  <c r="C211" i="3"/>
  <c r="C210" i="3"/>
  <c r="H206" i="3"/>
  <c r="H205" i="3"/>
  <c r="C185" i="3"/>
  <c r="C184" i="3"/>
  <c r="C183" i="3"/>
  <c r="H179" i="3"/>
  <c r="H178" i="3"/>
  <c r="C88" i="3"/>
  <c r="C87" i="3"/>
  <c r="C86" i="3"/>
  <c r="H82" i="3"/>
  <c r="H81" i="3"/>
  <c r="C14" i="3"/>
  <c r="C13" i="3"/>
  <c r="C12" i="3"/>
  <c r="H8" i="3"/>
  <c r="H7" i="3"/>
  <c r="C89" i="3" l="1"/>
  <c r="H83" i="3" s="1"/>
  <c r="H84" i="3" s="1"/>
  <c r="C90" i="3" s="1"/>
  <c r="C91" i="3" s="1"/>
  <c r="C92" i="3" s="1"/>
  <c r="C186" i="3"/>
  <c r="H180" i="3" s="1"/>
  <c r="H181" i="3" s="1"/>
  <c r="C187" i="3" s="1"/>
  <c r="C188" i="3" s="1"/>
  <c r="C189" i="3" s="1"/>
  <c r="C213" i="3"/>
  <c r="H207" i="3" s="1"/>
  <c r="H208" i="3" s="1"/>
  <c r="C214" i="3" s="1"/>
  <c r="C215" i="3" s="1"/>
  <c r="C216" i="3" s="1"/>
  <c r="C236" i="3"/>
  <c r="H230" i="3" s="1"/>
  <c r="H231" i="3" s="1"/>
  <c r="C237" i="3" s="1"/>
  <c r="C238" i="3" s="1"/>
  <c r="C239" i="3" s="1"/>
  <c r="C15" i="3"/>
  <c r="H9" i="3" s="1"/>
  <c r="H10" i="3" s="1"/>
  <c r="C16" i="3" s="1"/>
  <c r="C17" i="3" s="1"/>
  <c r="C18" i="3" s="1"/>
  <c r="C362" i="3" l="1"/>
  <c r="C361" i="3"/>
  <c r="C360" i="3"/>
  <c r="H356" i="3"/>
  <c r="H355" i="3"/>
  <c r="C284" i="3"/>
  <c r="C283" i="3"/>
  <c r="C282" i="3"/>
  <c r="H278" i="3"/>
  <c r="H277" i="3"/>
  <c r="C162" i="3"/>
  <c r="C161" i="3"/>
  <c r="C160" i="3"/>
  <c r="H156" i="3"/>
  <c r="H155" i="3"/>
  <c r="C40" i="3"/>
  <c r="C39" i="3"/>
  <c r="C38" i="3"/>
  <c r="H34" i="3"/>
  <c r="H33" i="3"/>
  <c r="C363" i="3" l="1"/>
  <c r="H357" i="3" s="1"/>
  <c r="H358" i="3" s="1"/>
  <c r="C364" i="3" s="1"/>
  <c r="C365" i="3" s="1"/>
  <c r="C366" i="3" s="1"/>
  <c r="C163" i="3"/>
  <c r="H157" i="3" s="1"/>
  <c r="H158" i="3" s="1"/>
  <c r="C164" i="3" s="1"/>
  <c r="C165" i="3" s="1"/>
  <c r="C166" i="3" s="1"/>
  <c r="C285" i="3"/>
  <c r="H279" i="3" s="1"/>
  <c r="H280" i="3" s="1"/>
  <c r="C286" i="3" s="1"/>
  <c r="C287" i="3" s="1"/>
  <c r="C288" i="3" s="1"/>
  <c r="C41" i="3"/>
  <c r="H35" i="3" s="1"/>
  <c r="H36" i="3" s="1"/>
  <c r="C42" i="3" s="1"/>
  <c r="C43" i="3" s="1"/>
  <c r="C44" i="3" s="1"/>
</calcChain>
</file>

<file path=xl/comments1.xml><?xml version="1.0" encoding="utf-8"?>
<comments xmlns="http://schemas.openxmlformats.org/spreadsheetml/2006/main">
  <authors>
    <author>Yazar</author>
  </authors>
  <commentList>
    <comment ref="A95" authorId="0" shapeId="0">
      <text>
        <r>
          <rPr>
            <b/>
            <sz val="8"/>
            <color indexed="81"/>
            <rFont val="Tahoma"/>
            <charset val="162"/>
          </rPr>
          <t xml:space="preserve">Yazar:
</t>
        </r>
      </text>
    </comment>
    <comment ref="A167" authorId="0" shapeId="0">
      <text>
        <r>
          <rPr>
            <b/>
            <sz val="8"/>
            <color indexed="81"/>
            <rFont val="Tahoma"/>
            <charset val="162"/>
          </rPr>
          <t xml:space="preserve">Yazar:
</t>
        </r>
      </text>
    </comment>
  </commentList>
</comments>
</file>

<file path=xl/sharedStrings.xml><?xml version="1.0" encoding="utf-8"?>
<sst xmlns="http://schemas.openxmlformats.org/spreadsheetml/2006/main" count="3194" uniqueCount="731">
  <si>
    <t>METRAJI</t>
  </si>
  <si>
    <t>A=</t>
  </si>
  <si>
    <t>B</t>
  </si>
  <si>
    <t>a</t>
  </si>
  <si>
    <t>T=</t>
  </si>
  <si>
    <t>t=</t>
  </si>
  <si>
    <t>-</t>
  </si>
  <si>
    <t>kgz</t>
  </si>
  <si>
    <t>e</t>
  </si>
  <si>
    <t>Ad.</t>
  </si>
  <si>
    <t>x</t>
  </si>
  <si>
    <t>=</t>
  </si>
  <si>
    <t>L</t>
  </si>
  <si>
    <t>t</t>
  </si>
  <si>
    <t>T</t>
  </si>
  <si>
    <t>c=</t>
  </si>
  <si>
    <t>L2</t>
  </si>
  <si>
    <t>14.012/1=</t>
  </si>
  <si>
    <t>e=</t>
  </si>
  <si>
    <t>14013/1=</t>
  </si>
  <si>
    <t>14.015/1=</t>
  </si>
  <si>
    <t>a=</t>
  </si>
  <si>
    <t>L=</t>
  </si>
  <si>
    <t>Poz No</t>
  </si>
  <si>
    <t>Yapılacak işin açıklaması</t>
  </si>
  <si>
    <t>Miktarı</t>
  </si>
  <si>
    <t>Br.</t>
  </si>
  <si>
    <t>KAZI:</t>
  </si>
  <si>
    <r>
      <t>m</t>
    </r>
    <r>
      <rPr>
        <vertAlign val="superscript"/>
        <sz val="10"/>
        <rFont val="Arial Tur"/>
        <charset val="162"/>
      </rPr>
      <t>3</t>
    </r>
  </si>
  <si>
    <t>KLAS:</t>
  </si>
  <si>
    <t>V</t>
  </si>
  <si>
    <t>(</t>
  </si>
  <si>
    <t>+</t>
  </si>
  <si>
    <t>)</t>
  </si>
  <si>
    <t>X</t>
  </si>
  <si>
    <t>Ø</t>
  </si>
  <si>
    <t>ton</t>
  </si>
  <si>
    <r>
      <t>m</t>
    </r>
    <r>
      <rPr>
        <vertAlign val="superscript"/>
        <sz val="10"/>
        <rFont val="Arial Tur"/>
        <charset val="162"/>
      </rPr>
      <t>2</t>
    </r>
  </si>
  <si>
    <t>((</t>
  </si>
  <si>
    <t>)+</t>
  </si>
  <si>
    <t>Çimento nakli</t>
  </si>
  <si>
    <t>Kum çakıl nakli</t>
  </si>
  <si>
    <t>Demir nakli</t>
  </si>
  <si>
    <t>/</t>
  </si>
  <si>
    <t>A</t>
  </si>
  <si>
    <t>B=</t>
  </si>
  <si>
    <t>kgz=</t>
  </si>
  <si>
    <t>b=</t>
  </si>
  <si>
    <t>Hdkaz.=</t>
  </si>
  <si>
    <t>Hd=</t>
  </si>
  <si>
    <t>Hta=</t>
  </si>
  <si>
    <t>A-AKESİTİ</t>
  </si>
  <si>
    <t>H=</t>
  </si>
  <si>
    <t>Hod=</t>
  </si>
  <si>
    <t>Hd</t>
  </si>
  <si>
    <t>Rögar Ad.=</t>
  </si>
  <si>
    <t>Hod</t>
  </si>
  <si>
    <t>H</t>
  </si>
  <si>
    <t>Hdka.</t>
  </si>
  <si>
    <t>Hta</t>
  </si>
  <si>
    <t>Y.15001/2B</t>
  </si>
  <si>
    <t xml:space="preserve">Makine ile her derinlik ve her genişlikte yumuşak ve sert </t>
  </si>
  <si>
    <t>toprak kazılması</t>
  </si>
  <si>
    <t>Y.15006/2B</t>
  </si>
  <si>
    <t>küskülük kazılması</t>
  </si>
  <si>
    <t>Y.15010/4B</t>
  </si>
  <si>
    <t>Makine ile her derinlik ve her genişlikte yumuşak kaya</t>
  </si>
  <si>
    <t xml:space="preserve"> kazılması</t>
  </si>
  <si>
    <t>300 dozlu demirsiz beton</t>
  </si>
  <si>
    <t>a) Tabanda:</t>
  </si>
  <si>
    <t xml:space="preserve">b) Duvarda: </t>
  </si>
  <si>
    <t>)x</t>
  </si>
  <si>
    <t>c)</t>
  </si>
  <si>
    <t>Ortada:</t>
  </si>
  <si>
    <t>Ahşaptan düz yüzeyli beton ve betonarme kalıbı yapılması</t>
  </si>
  <si>
    <t>Dışta:</t>
  </si>
  <si>
    <t>İçte  :</t>
  </si>
  <si>
    <t>Basit demir işleri (bir kat sülyen boya, iki kat yağlı boya ile boyanması ve nakliyesi dahil)</t>
  </si>
  <si>
    <t>Not:Tartılarak verilir</t>
  </si>
  <si>
    <t>kg</t>
  </si>
  <si>
    <t>d</t>
  </si>
  <si>
    <t>b</t>
  </si>
  <si>
    <t>K=</t>
  </si>
  <si>
    <t>d=</t>
  </si>
  <si>
    <t>baf</t>
  </si>
  <si>
    <t>baf=</t>
  </si>
  <si>
    <t>K</t>
  </si>
  <si>
    <t>Yapılan işin  açıklaması</t>
  </si>
  <si>
    <t>Br</t>
  </si>
  <si>
    <t>x(</t>
  </si>
  <si>
    <t xml:space="preserve">Tarla priz kapağı </t>
  </si>
  <si>
    <t>14002 =</t>
  </si>
  <si>
    <t>14003 =</t>
  </si>
  <si>
    <t>14.004 =</t>
  </si>
  <si>
    <t>S</t>
  </si>
  <si>
    <t>d/2=</t>
  </si>
  <si>
    <t>kgz.1=</t>
  </si>
  <si>
    <t>kgz.2=</t>
  </si>
  <si>
    <t>K.gen.=</t>
  </si>
  <si>
    <t>L1=</t>
  </si>
  <si>
    <t>L2=</t>
  </si>
  <si>
    <t>S=</t>
  </si>
  <si>
    <t>Priz. Ad.=</t>
  </si>
  <si>
    <t>El ile sert kazılması</t>
  </si>
  <si>
    <t>El ile yum.küs.kazılması</t>
  </si>
  <si>
    <t>El ile sert.küs.kazılması</t>
  </si>
  <si>
    <t>)/</t>
  </si>
  <si>
    <t>KLAS</t>
  </si>
  <si>
    <t>mt.</t>
  </si>
  <si>
    <t>HAT ADI</t>
  </si>
  <si>
    <t>BORUSU ÇAP HESABI</t>
  </si>
  <si>
    <t xml:space="preserve">3)    </t>
  </si>
  <si>
    <t>Su giriş kotu</t>
  </si>
  <si>
    <t>H1</t>
  </si>
  <si>
    <t>m</t>
  </si>
  <si>
    <t>Strıckler sürtünme katsayıları</t>
  </si>
  <si>
    <t>Su çıkış kotu</t>
  </si>
  <si>
    <t>PVC</t>
  </si>
  <si>
    <t>Hat uzunluğu</t>
  </si>
  <si>
    <t>ÇELİK</t>
  </si>
  <si>
    <t>Boru çapı</t>
  </si>
  <si>
    <t>D</t>
  </si>
  <si>
    <t>mm</t>
  </si>
  <si>
    <t>AÇB</t>
  </si>
  <si>
    <t>Boru cinsi</t>
  </si>
  <si>
    <t>FONT</t>
  </si>
  <si>
    <t>Kot farkı</t>
  </si>
  <si>
    <t>Boru kesit alanı</t>
  </si>
  <si>
    <t>Islak çevre</t>
  </si>
  <si>
    <t>U</t>
  </si>
  <si>
    <t>Hidrolik yarıçap</t>
  </si>
  <si>
    <t>R</t>
  </si>
  <si>
    <t>Su hızı</t>
  </si>
  <si>
    <t>m/sn</t>
  </si>
  <si>
    <t>Debi</t>
  </si>
  <si>
    <t>Q</t>
  </si>
  <si>
    <t>m3/sn</t>
  </si>
  <si>
    <t>m3/saat</t>
  </si>
  <si>
    <t>AYDIN KARACASU YUKARIGÖRLE MAHALLESİ T1-1 HATTI</t>
  </si>
  <si>
    <t>L=612,00 mt için,Q=40L/sn</t>
  </si>
  <si>
    <t>AYDIN KARACASU YUKARIGÖRLE MAHALLESİ T2-2 HATTI</t>
  </si>
  <si>
    <t>L=100,00 mt için,Q=40 L/sn</t>
  </si>
  <si>
    <t>AYDIN KARACASU YUKARIGÖRLE MAHALLESİ HAVUZ BAĞLANTI HATTI</t>
  </si>
  <si>
    <t>H2 (krıtik kot)=669,36</t>
  </si>
  <si>
    <t>H2 (krıtik kot)=638,41</t>
  </si>
  <si>
    <t>H2 (krıtik kot)=650,3</t>
  </si>
  <si>
    <t>H2 (krıtik kot)=644,80</t>
  </si>
  <si>
    <t>T2-1 hattı</t>
  </si>
  <si>
    <t>Toplam</t>
  </si>
  <si>
    <t>ad.</t>
  </si>
  <si>
    <t>K gen.=</t>
  </si>
  <si>
    <t>hk</t>
  </si>
  <si>
    <t>hk=</t>
  </si>
  <si>
    <t>14.002=</t>
  </si>
  <si>
    <t>14.003=</t>
  </si>
  <si>
    <t>K gen.</t>
  </si>
  <si>
    <t>14.004=</t>
  </si>
  <si>
    <t>14.008=</t>
  </si>
  <si>
    <t>h=</t>
  </si>
  <si>
    <t>DİK KANAL METRAJI (0,40/0,30 ebatlı)</t>
  </si>
  <si>
    <t>T1 hattı</t>
  </si>
  <si>
    <t xml:space="preserve">T3 hattı </t>
  </si>
  <si>
    <t>0,40/0,30 ebatlı tamir bakım yapılacak beton dik kanal=</t>
  </si>
  <si>
    <t xml:space="preserve">T7 hattı(T3 den ayrılıyor) </t>
  </si>
  <si>
    <t>T7-1 hattı</t>
  </si>
  <si>
    <t>14.008 =</t>
  </si>
  <si>
    <t>250 doz beton inşaat</t>
  </si>
  <si>
    <t>mt</t>
  </si>
  <si>
    <t>250 Doz demirsiz beton(makine ile temin)</t>
  </si>
  <si>
    <t>0,40/0,30 tamir bakım beton dik kanal=</t>
  </si>
  <si>
    <t>T7 hattı</t>
  </si>
  <si>
    <t>ve  (0,60/0,30 ebatlı)</t>
  </si>
  <si>
    <t>T1 hattı( boru ayrımına rögar)</t>
  </si>
  <si>
    <t>T7-1 hattı(boru giriş rögarı)</t>
  </si>
  <si>
    <t>RÖGAR İMALATLARI METRAJI</t>
  </si>
  <si>
    <t>Rögar Adedi</t>
  </si>
  <si>
    <t>(ad.)</t>
  </si>
  <si>
    <t>Ø225/200 mm</t>
  </si>
  <si>
    <t>Çelik boru nakli</t>
  </si>
  <si>
    <t>Ø140/125 mm</t>
  </si>
  <si>
    <t>Ø=80 mm'lik</t>
  </si>
  <si>
    <t>Çelik boru özel parça ağ.(kg.)</t>
  </si>
  <si>
    <t>Volanlı vana       (ad.)</t>
  </si>
  <si>
    <t>m.</t>
  </si>
  <si>
    <t>GMMA</t>
  </si>
  <si>
    <t>Ø200/80 MM.LİK</t>
  </si>
  <si>
    <t>PT</t>
  </si>
  <si>
    <t>Ø80MM VANALI  SU ALIŞ PRİZİ  METRAJI</t>
  </si>
  <si>
    <t>HDPE boru</t>
  </si>
  <si>
    <t>PVC boru</t>
  </si>
  <si>
    <t>VANTUZ TAKILMASI METRAJI</t>
  </si>
  <si>
    <t>Ø150mm'lik</t>
  </si>
  <si>
    <t>Ø150 mm'lik</t>
  </si>
  <si>
    <t>Ahşaptan düz yüzeyli beton ve betonarme kalıbı</t>
  </si>
  <si>
    <t>Ø150mm.(6")Çelik boru ucuna kayn.flanşlı baş yapımı(e.k=5.00 mm)</t>
  </si>
  <si>
    <t>ad</t>
  </si>
  <si>
    <t>Ø150 mm.(6")Flanşlı boru başlarının plastik conta ile bağ.</t>
  </si>
  <si>
    <t>Ø150mm.(6")Çelik boru kesilmesi</t>
  </si>
  <si>
    <t xml:space="preserve"> Kırdöküm özel parçalar</t>
  </si>
  <si>
    <t>boru ve özel parça başlarının elekrofüzyon kay-</t>
  </si>
  <si>
    <t>nakle eklenmesi manşonlu(PN 10 atü )</t>
  </si>
  <si>
    <t>taşıma ve baş bağlama bedeli hariç.)</t>
  </si>
  <si>
    <t>(4 - 6 ATÜ)</t>
  </si>
  <si>
    <t>Çelik boru özel parçalarının döşenmesi</t>
  </si>
  <si>
    <t xml:space="preserve">a)Paten dirsek 90  </t>
  </si>
  <si>
    <t>)=</t>
  </si>
  <si>
    <t>Not:Çelik boru özel parça ağırlıkları.yerine döşenmeden önce tartılarak tespit edilir.</t>
  </si>
  <si>
    <t>Ø225 mm her çeşit HDPE boruların döşenmesi(boru,özel parça,</t>
  </si>
  <si>
    <t>(conta cıvata bedeli dahil)(kauçuk, klinglit veya fiber conta ile)</t>
  </si>
  <si>
    <t>Ø50 mm flanşlı her çeşit boru ve özel parça başlarının bağlanması</t>
  </si>
  <si>
    <t>Ø80 mm flanşlı her çeşit boru ve özel parça başlarının bağlanması</t>
  </si>
  <si>
    <t>Ø125 mm flanşlı her çeşit boru ve özel parça başlarının bağlanması</t>
  </si>
  <si>
    <t>Ø150 mm flanşlı her çeşit boru ve özel parça başlarının bağlanması</t>
  </si>
  <si>
    <t>Ø200 mm flanşlı her çeşit boru ve özel parça başlarının bağlanması</t>
  </si>
  <si>
    <t>Ø300 mm flanşlı her çeşit boru ve özel parça başlarının bağlanması</t>
  </si>
  <si>
    <t>ASFALT KENARI HAVUZ ÇIKIŞ VE ARAZİ İÇİ HAVUZ GİRİŞİ RÖGARI METRAJI</t>
  </si>
  <si>
    <t>Ø225 mm PE 100</t>
  </si>
  <si>
    <t>Ø225 mm 10 atü HDPE elektrofüzyon manşon bedeli</t>
  </si>
  <si>
    <t>Ø225 mm 10 ATÜ PE 100 flanş adaptörünün (PE-FA)döşenmesi</t>
  </si>
  <si>
    <t>Ø225 mm PE100 flanş adaptörü için ST 44 çelik flanş parçası</t>
  </si>
  <si>
    <t>kaynakla eklenmesi manşonsuz(PN 10 atü )</t>
  </si>
  <si>
    <t xml:space="preserve">boru ve özel parça başlarının elekrofüzyon </t>
  </si>
  <si>
    <t>Ø315/300 mm</t>
  </si>
  <si>
    <t>Not:Kırdöküm parça ağırlıkları.yerine döşenmeden önce tartılarak tespit edilir.</t>
  </si>
  <si>
    <t>Ø80 mm.(3") Çelik boru özel parçalarının döşenmesi</t>
  </si>
  <si>
    <t>38 ad.(</t>
  </si>
  <si>
    <t>Ø80 mm. (3") çelik boru ucuna flanşlı baş yapımı(e.k=4.00 mm)</t>
  </si>
  <si>
    <t>Ø80 mm.(3") Çelik boru başlarının kaynakla bağlanması</t>
  </si>
  <si>
    <t>Ø80 mm. (3") çelik boru kesilmesi</t>
  </si>
  <si>
    <t>a)Asfalt kenarı havuz çıkışında</t>
  </si>
  <si>
    <t>Ø150/80 MM.LİK</t>
  </si>
  <si>
    <t>Ø150/150 MM.LİK</t>
  </si>
  <si>
    <t>FFR</t>
  </si>
  <si>
    <t>Ø150 MM.LİK</t>
  </si>
  <si>
    <t>FFQ</t>
  </si>
  <si>
    <t>GF</t>
  </si>
  <si>
    <t>T 1-1 hattı</t>
  </si>
  <si>
    <t xml:space="preserve">MT. </t>
  </si>
  <si>
    <t>T2-2 hattı</t>
  </si>
  <si>
    <t>Hk=</t>
  </si>
  <si>
    <t>Hk.makina=</t>
  </si>
  <si>
    <t>Hk.el.=</t>
  </si>
  <si>
    <t>15.D.61</t>
  </si>
  <si>
    <t>15D.62</t>
  </si>
  <si>
    <t>15D.63</t>
  </si>
  <si>
    <t>Ø140/125mm</t>
  </si>
  <si>
    <t>muflu PVC boru bedeli</t>
  </si>
  <si>
    <t>HDPE VE PVC BORU HATLARI METRAJI</t>
  </si>
  <si>
    <t>PVC BORULAR</t>
  </si>
  <si>
    <t>T 3-2 hattı</t>
  </si>
  <si>
    <t>T 7-1 hattı</t>
  </si>
  <si>
    <t>Ø225/200 mm HDPE boru</t>
  </si>
  <si>
    <t>Ø225 mm 6 atü HDPE boru bedeli</t>
  </si>
  <si>
    <t>Ø90/80mm</t>
  </si>
  <si>
    <t>Ø225/200mm</t>
  </si>
  <si>
    <t>Ø315/300mm</t>
  </si>
  <si>
    <t>HDPE</t>
  </si>
  <si>
    <t>PVC boru ve HDPE boru nakli</t>
  </si>
  <si>
    <t>(sıcaktan muhafaza su ile yapılırsa)</t>
  </si>
  <si>
    <t>Kanal kaplama betonu;tesviye,döküm ve muhafaza itina zammı</t>
  </si>
  <si>
    <t>Tarla piriz kapağı yapılması</t>
  </si>
  <si>
    <t>(Rögar kapağı yapılması)</t>
  </si>
  <si>
    <t>El</t>
  </si>
  <si>
    <t>ile hendek dolgusu yapılması</t>
  </si>
  <si>
    <t>Kazı malzemesinden makine ile hendek dolgusu yapılması</t>
  </si>
  <si>
    <t>El ile hendek dolgusu yapılması</t>
  </si>
  <si>
    <r>
      <t>m</t>
    </r>
    <r>
      <rPr>
        <b/>
        <i/>
        <vertAlign val="superscript"/>
        <sz val="11"/>
        <color theme="1"/>
        <rFont val="Calibri"/>
        <family val="2"/>
        <charset val="162"/>
        <scheme val="minor"/>
      </rPr>
      <t>2</t>
    </r>
  </si>
  <si>
    <t xml:space="preserve">AYDIN KARACASU YUKARI GÖRLE MAHALLESİ SULAMA SUYU TESİSİ PROJESİ </t>
  </si>
  <si>
    <t>METRAJ ÖZETİ</t>
  </si>
  <si>
    <t>Ø140/125</t>
  </si>
  <si>
    <t>AYDIN KARACASU YUKARIGÖRLE MAHALLESİ T1 ilk başlangıç HATTI</t>
  </si>
  <si>
    <t>AYDIN KARACASU YUKARIGÖRLE MAHALLESİ T2 HATTI</t>
  </si>
  <si>
    <t xml:space="preserve">AYDIN KARACASU YUKARIGÖRLE MAHALLESİ T2 HATTI </t>
  </si>
  <si>
    <t>AYDIN KARACASU YUKARIGÖRLE MAHALLESİ T2-1 HATTI</t>
  </si>
  <si>
    <t>L=110,00 mt için,Q=40 L/sn</t>
  </si>
  <si>
    <t>BORUSU ÇAP HESABI(T2-1 HAT AYRIMINDAN İTİBAREN)</t>
  </si>
  <si>
    <t>AYDIN KARACASU YUKARIGÖRLE MAHALLESİ T3 HATTI</t>
  </si>
  <si>
    <t>BORUSU ÇAP HESABI(DİK KANAL YAP.VE HAVUZ BAĞLANTISI OLAN HAT)</t>
  </si>
  <si>
    <t>L=168,00 mt için,Q=40 L/sn</t>
  </si>
  <si>
    <t>BORUSU ÇAP HESABI(T3-1 HATTI, HAVUZ HATTA BAĞLANIYOR)</t>
  </si>
  <si>
    <t>AYDIN KARACASU YUKARIGÖRLE MAHALLESİ T3 HATTI HATTI</t>
  </si>
  <si>
    <t>BORUSU ÇAP HESABI( T3-2 HAT AYRIMI VE T7 DİK KANAL HATTINA  AYRIM )</t>
  </si>
  <si>
    <t>AYDIN KARACASU YUKARIGÖRLE MAHALLESİ T7-1 HATTI HATTI</t>
  </si>
  <si>
    <t>BORUSU ÇAP HESABI( T7-1 HAT SONU )</t>
  </si>
  <si>
    <t>H2 (krıtik kot)=661,20</t>
  </si>
  <si>
    <t>BORUSU ÇAP HESABI( T6 HAT AYRIMINA KADAR )</t>
  </si>
  <si>
    <t>H2 (krıtik kot)=645,40</t>
  </si>
  <si>
    <t>BORUSU ÇAP HESABI( T5 HAT AYRIMINA KADAR )</t>
  </si>
  <si>
    <t>R=</t>
  </si>
  <si>
    <t>m2</t>
  </si>
  <si>
    <t>V=</t>
  </si>
  <si>
    <t>m/s</t>
  </si>
  <si>
    <t>Q=</t>
  </si>
  <si>
    <t>A*V</t>
  </si>
  <si>
    <t>m3/s  =</t>
  </si>
  <si>
    <t>Lt/s</t>
  </si>
  <si>
    <t>KARACASU YUKARIGÖRLE MAHALLESİ HAVUZ ÇIKIŞ DEBİSİ HESABI</t>
  </si>
  <si>
    <t>H2 (krıtik kot)=643,34</t>
  </si>
  <si>
    <t>AYDIN KARACASU YUKARIGÖRLE MAHALLESİ T5 HATTI HATTI</t>
  </si>
  <si>
    <t>L=250,00 mt için,Q=70 L/sn</t>
  </si>
  <si>
    <t>H2 (krıtik kot)=636,60</t>
  </si>
  <si>
    <t>L=270,00 mt için,Q=70 L/sn</t>
  </si>
  <si>
    <t>H2 (krıtik kot)=639,58</t>
  </si>
  <si>
    <t>BORUSU ÇAP HESABI( T5 HAT AYRIMINDAN T3 HAT SONU )</t>
  </si>
  <si>
    <t>(ORİFİS KATSAYISI)</t>
  </si>
  <si>
    <r>
      <t>C*(2*g*(h/2))</t>
    </r>
    <r>
      <rPr>
        <vertAlign val="superscript"/>
        <sz val="11"/>
        <color theme="1"/>
        <rFont val="Calibri"/>
        <family val="2"/>
        <charset val="162"/>
        <scheme val="minor"/>
      </rPr>
      <t>1/2</t>
    </r>
  </si>
  <si>
    <t>L=70,00 mt için,Q=60 L/sn</t>
  </si>
  <si>
    <t>L=60,00 mt için,Q=60 L/sn</t>
  </si>
  <si>
    <t>L=244,00 mt için,Q=60 L/sn</t>
  </si>
  <si>
    <t>L=26,00 mt için,Q=60 L/sn</t>
  </si>
  <si>
    <t>BORU ÇAPI</t>
  </si>
  <si>
    <t>ATÜ</t>
  </si>
  <si>
    <t>BORU UZUNLUĞU</t>
  </si>
  <si>
    <t>BORU CİNSİ</t>
  </si>
  <si>
    <t>VANTUZ</t>
  </si>
  <si>
    <t>KESİCİ VANA</t>
  </si>
  <si>
    <t>AYDIN KARACASU YUKARIGÖRLE MAHALLESİ T3-2 HATTI HATTI</t>
  </si>
  <si>
    <t>L=150,00 mt için,Q=60 L/sn</t>
  </si>
  <si>
    <t>H2 (krıtik kot)=658,70</t>
  </si>
  <si>
    <t>L=45,00 mt için,Q=60 L/sn</t>
  </si>
  <si>
    <t>L=50,00 mt için,Q=60 L/sn</t>
  </si>
  <si>
    <t>H2 (krıtik kot)=671,91</t>
  </si>
  <si>
    <t>AYDIN KARACASU YUKARIGÖRLE MAHALLESİ HAVUZLAR VE T2 HATTI</t>
  </si>
  <si>
    <t>BORUSU ÇAP HESABI (T3 HATTI BAŞLANGICINA KADAR)</t>
  </si>
  <si>
    <t>BORUSU ÇAP HESABI (T3 VE T2  AYRIM BAŞLANGICI)</t>
  </si>
  <si>
    <t>L(NOT=KAZI YAPILACAK)</t>
  </si>
  <si>
    <t>BORUSU ÇAP HESABI ( T2-2  AYRIM BAŞLANGICI)</t>
  </si>
  <si>
    <t>H2 (krıtik kot)=658,37</t>
  </si>
  <si>
    <t>L=228,00 mt için,Q=60 L/sn</t>
  </si>
  <si>
    <t>L=100,00 mt için,Q=60 L/sn</t>
  </si>
  <si>
    <t>BORUSU ÇAP HESABI(T2-2 HAT AYRIMINDAN İTİBAREN T2-1 AYRIMINA KADAR)</t>
  </si>
  <si>
    <t>L=301,00 mt için,Q=60 L/sn</t>
  </si>
  <si>
    <t>H2 (krıtik kot)=642,33</t>
  </si>
  <si>
    <t>H2 (krıtik kot)=640,00</t>
  </si>
  <si>
    <t>L=142,00 mt için,Q=60 L/sn</t>
  </si>
  <si>
    <t>H2 (krıtik kot)=641,40</t>
  </si>
  <si>
    <t>L=170,00 mt için,Q=40L/sn</t>
  </si>
  <si>
    <t>KIRDÖKÜM</t>
  </si>
  <si>
    <t>AĞIRLIĞI</t>
  </si>
  <si>
    <t>SU AL VA.</t>
  </si>
  <si>
    <t>önceki yıllar</t>
  </si>
  <si>
    <t>ilave hat</t>
  </si>
  <si>
    <t>L=300    mt</t>
  </si>
  <si>
    <t>Ø50 mm</t>
  </si>
  <si>
    <t>Ø80 mm</t>
  </si>
  <si>
    <t>TOP. AĞIRL.</t>
  </si>
  <si>
    <t>hat sonuna</t>
  </si>
  <si>
    <t>Ø125 mm</t>
  </si>
  <si>
    <t>GE (160/150)</t>
  </si>
  <si>
    <t>FFR(150/125)</t>
  </si>
  <si>
    <t>GMMA(160/63)</t>
  </si>
  <si>
    <t>GMMA(160/90)</t>
  </si>
  <si>
    <t>T 1 HATTI</t>
  </si>
  <si>
    <t>Ø315/300 MM</t>
  </si>
  <si>
    <t>Ø160/150 MM</t>
  </si>
  <si>
    <t>L=170    mt</t>
  </si>
  <si>
    <t>GE (315/300)</t>
  </si>
  <si>
    <t>FFR(300/200)</t>
  </si>
  <si>
    <t>PT(200/125)</t>
  </si>
  <si>
    <t>GF(315/300)</t>
  </si>
  <si>
    <t>ADET</t>
  </si>
  <si>
    <t>GF(140/125)</t>
  </si>
  <si>
    <t>PVC PARÇALAR</t>
  </si>
  <si>
    <t>90 DERECE</t>
  </si>
  <si>
    <t>Ø315/300</t>
  </si>
  <si>
    <t>FFQ(300/300)</t>
  </si>
  <si>
    <t>T 1-1 HATTI</t>
  </si>
  <si>
    <t>Ø140/125 MM</t>
  </si>
  <si>
    <t>L=612   mt</t>
  </si>
  <si>
    <t>GMMA(140/63)</t>
  </si>
  <si>
    <t>GMMA(140/90)</t>
  </si>
  <si>
    <t xml:space="preserve">hat başı ,hat </t>
  </si>
  <si>
    <t>ortası  ve</t>
  </si>
  <si>
    <t>hat sonu</t>
  </si>
  <si>
    <t>GE (140/125)</t>
  </si>
  <si>
    <t>T 2 HATTI</t>
  </si>
  <si>
    <t>50+228=278 MT</t>
  </si>
  <si>
    <t>Ø225/200</t>
  </si>
  <si>
    <t>Ø50 mm( 2 )</t>
  </si>
  <si>
    <t>301   MT</t>
  </si>
  <si>
    <t>142  MT</t>
  </si>
  <si>
    <t>GMMA(225/63)</t>
  </si>
  <si>
    <t>Ø80 mm( 7)</t>
  </si>
  <si>
    <t>Ø80 mm( 3)</t>
  </si>
  <si>
    <t>Ø200 MM(1)</t>
  </si>
  <si>
    <t>Ø150 MM(2)</t>
  </si>
  <si>
    <t>Ø125 MM(1)</t>
  </si>
  <si>
    <t xml:space="preserve">BU VANA </t>
  </si>
  <si>
    <t>HAT SONU</t>
  </si>
  <si>
    <t>50 MT</t>
  </si>
  <si>
    <t>PT(150/80)</t>
  </si>
  <si>
    <t>FFR(300/150)</t>
  </si>
  <si>
    <t>GE(160/150)</t>
  </si>
  <si>
    <t>GF(160/150)</t>
  </si>
  <si>
    <t>GE(140/125)</t>
  </si>
  <si>
    <t>FFR(200/150)</t>
  </si>
  <si>
    <t>FFR(200/125)</t>
  </si>
  <si>
    <t>PT(200/200)</t>
  </si>
  <si>
    <t>PT(150/150)</t>
  </si>
  <si>
    <t>T 2-2 HATTI</t>
  </si>
  <si>
    <t>T 2-1 HATTI</t>
  </si>
  <si>
    <t>100  MT</t>
  </si>
  <si>
    <t>110  MT</t>
  </si>
  <si>
    <t>Ø80 mm( 2)</t>
  </si>
  <si>
    <t>Ø150 MM(1)</t>
  </si>
  <si>
    <t>T 3 HATTI</t>
  </si>
  <si>
    <t>60+244=304 MT</t>
  </si>
  <si>
    <t>26+270=296 MT</t>
  </si>
  <si>
    <t>FFQ(200/200)</t>
  </si>
  <si>
    <t>GE(225/200)</t>
  </si>
  <si>
    <t>GF(225/200)</t>
  </si>
  <si>
    <t>T 3-2 HATTI</t>
  </si>
  <si>
    <t>Ø225/200 MM</t>
  </si>
  <si>
    <t>150  MT</t>
  </si>
  <si>
    <t>Ø50 mm( 1 )</t>
  </si>
  <si>
    <t>GMMA(225/90)</t>
  </si>
  <si>
    <t>T 5 HATTI</t>
  </si>
  <si>
    <t xml:space="preserve">(T 3 DEN </t>
  </si>
  <si>
    <t>AYRIM )</t>
  </si>
  <si>
    <t>250  MT</t>
  </si>
  <si>
    <t>Ø80 mm( 5)</t>
  </si>
  <si>
    <t>T 6 HATTI</t>
  </si>
  <si>
    <t>T 7-1 HATTI</t>
  </si>
  <si>
    <t>T 8 HATTI</t>
  </si>
  <si>
    <t>400  MT</t>
  </si>
  <si>
    <t>Ø50 mm( 3 )</t>
  </si>
  <si>
    <t>Ø80 mm( 8)</t>
  </si>
  <si>
    <t>892  MT</t>
  </si>
  <si>
    <t>382  MT</t>
  </si>
  <si>
    <t>PT(200/80)</t>
  </si>
  <si>
    <t>T 8-1 HATTI</t>
  </si>
  <si>
    <t>Ø90/80 MM</t>
  </si>
  <si>
    <t>T 9 HATTI</t>
  </si>
  <si>
    <t>235+431=667  MT</t>
  </si>
  <si>
    <t>325   MT</t>
  </si>
  <si>
    <t>Ø80 mm( 6)</t>
  </si>
  <si>
    <t xml:space="preserve">BİR VANA </t>
  </si>
  <si>
    <t>T 9-1 HATTI</t>
  </si>
  <si>
    <t>550  MT</t>
  </si>
  <si>
    <t>Ø80 mm(1)</t>
  </si>
  <si>
    <t>Ø80 mm(3)</t>
  </si>
  <si>
    <t>T 10 HATTI</t>
  </si>
  <si>
    <t>BETON KAPTAJ BRİTİ SU ALIMI SİLTASYON RÖGARI YAPIMI</t>
  </si>
  <si>
    <t>BAKIM</t>
  </si>
  <si>
    <t>ONARIM DİK KANALDA SU ALMA PRİZİ METRAJI(0.40/0,30)</t>
  </si>
  <si>
    <t>Ø160/150 mm</t>
  </si>
  <si>
    <t>Ø50 mm. (2") çelik boru ucuna flanşlı baş yapımı</t>
  </si>
  <si>
    <t>Ø50 mm. (2")siyah düz uçlu çelik boru döşenmesi</t>
  </si>
  <si>
    <t>Ø50 mm. (2") çelik boru kesilmesi</t>
  </si>
  <si>
    <t>Ø140/63 MM.LİK</t>
  </si>
  <si>
    <t>Ø200/50 MM.LİK</t>
  </si>
  <si>
    <t>Ø160/63 MM.LİK</t>
  </si>
  <si>
    <t>Ø50 mm.Tek küreli vantuzların yerleştirilmesi</t>
  </si>
  <si>
    <t>Ø80 mm. (3")siyah düz uçlu çelik boru döşenmesi</t>
  </si>
  <si>
    <t>Ø140/90 MM.LİK</t>
  </si>
  <si>
    <t>Ø160/90 MM.LİK</t>
  </si>
  <si>
    <t>Ø150 mm. (6")siyah düz uçlu çelik boru döşenmesi</t>
  </si>
  <si>
    <t>Ø300/150 MM.LİK</t>
  </si>
  <si>
    <t>Ø125 VANA</t>
  </si>
  <si>
    <t>1 AD  Ø200</t>
  </si>
  <si>
    <t>T 1 hattı</t>
  </si>
  <si>
    <t>(TEK RÖGARA MONTAJ)</t>
  </si>
  <si>
    <t>(İKİ AYRI RÖGARA MONTAJ</t>
  </si>
  <si>
    <t>T2 VE T3</t>
  </si>
  <si>
    <t>Ø200 VANA</t>
  </si>
  <si>
    <t>T2 VE T2-2</t>
  </si>
  <si>
    <t>Ø150 VANA</t>
  </si>
  <si>
    <t>T 2</t>
  </si>
  <si>
    <t>T2 VE T2-1</t>
  </si>
  <si>
    <t>T 2(hat sonu)</t>
  </si>
  <si>
    <t>T3 VE T3-2</t>
  </si>
  <si>
    <t>T3 VE T 7</t>
  </si>
  <si>
    <t>1 AD  Ø125</t>
  </si>
  <si>
    <t>T3 VE T 5</t>
  </si>
  <si>
    <t>T 5(hat sonu)</t>
  </si>
  <si>
    <t>T 3(hat sonu)</t>
  </si>
  <si>
    <t>TOPLAM KESİCİ VANA RÖGARI SAYISI=</t>
  </si>
  <si>
    <t>FFQ(150/150)</t>
  </si>
  <si>
    <t>90 derece</t>
  </si>
  <si>
    <t>GQ(160/150)</t>
  </si>
  <si>
    <t>BORU HATLARI ÜZERİNDEKİ HER ÇAPTA FLANŞLI BAŞ BAĞLAMA METRAJLARI</t>
  </si>
  <si>
    <t xml:space="preserve">ad </t>
  </si>
  <si>
    <t>vana takılacaktır</t>
  </si>
  <si>
    <t>(2 AYRI RÖGARA MON.)</t>
  </si>
  <si>
    <t xml:space="preserve">KESİCİ VANA RÖGARI METRAJI  </t>
  </si>
  <si>
    <t>PT(80/80)</t>
  </si>
  <si>
    <t>FFQ(80/80)</t>
  </si>
  <si>
    <t>T 2 hattı</t>
  </si>
  <si>
    <t>T1-1 hattı</t>
  </si>
  <si>
    <t>Ø140/125 mm PVC boru</t>
  </si>
  <si>
    <t>HDPE BORULAR</t>
  </si>
  <si>
    <t xml:space="preserve">T2 hattı </t>
  </si>
  <si>
    <t>Ø160/150 mm PVC boru</t>
  </si>
  <si>
    <t>T 5 hattı</t>
  </si>
  <si>
    <t>628  MT</t>
  </si>
  <si>
    <t>TOPLAM</t>
  </si>
  <si>
    <t>Hk</t>
  </si>
  <si>
    <t>PVC Ağırlığı=</t>
  </si>
  <si>
    <t>Boru çapı=</t>
  </si>
  <si>
    <t>El ile dar derin top. Zemin kazılması</t>
  </si>
  <si>
    <t>El ile dar derin küs. Zemin kazılması</t>
  </si>
  <si>
    <t>El ile dar derin yum.kaya Zemin kazılması</t>
  </si>
  <si>
    <t>Makina ile dar derin top. Zemin kazılması</t>
  </si>
  <si>
    <t>Makina ile dar derin küs. Zemin kazılması</t>
  </si>
  <si>
    <t>Makinal ile dar derin yum.kaya Zemin kazılması</t>
  </si>
  <si>
    <t>)-((</t>
  </si>
  <si>
    <t>))/</t>
  </si>
  <si>
    <t>)*</t>
  </si>
  <si>
    <t>HDPE Ağırlığı=</t>
  </si>
  <si>
    <t>6 atü</t>
  </si>
  <si>
    <t>Ø160/150mm</t>
  </si>
  <si>
    <t>Ø315/300mm PVC(220 MT)</t>
  </si>
  <si>
    <t xml:space="preserve">Ø315/300 mm anma çaplı 6 atmosfer basınç daynımlı geçme </t>
  </si>
  <si>
    <t xml:space="preserve">Ø160/150 mm anma çaplı 6 atmosfer basınç daynımlı geçme </t>
  </si>
  <si>
    <t xml:space="preserve">Ø140/125 mm anma çaplı 6 atmosfer basınç daynımlı geçme </t>
  </si>
  <si>
    <t>Ø315/300 mm her çeşit pvc boruların döşenmesi işçiliği</t>
  </si>
  <si>
    <t>Ø160/150 mm her çeşit pvc boruların döşenmesi işçiliği</t>
  </si>
  <si>
    <t>Ø140/125mm her çeşit pvc boruların döşenmesi işçiliği</t>
  </si>
  <si>
    <t>Ø315/300 mm  pvc boruların başlarının bağlanması</t>
  </si>
  <si>
    <t>Ø140/125 mm  pvc boruların başlarının bağlanması</t>
  </si>
  <si>
    <t>Ø315/300 mm  pvc boru dirseği döşeme (90 derece)</t>
  </si>
  <si>
    <t>Ø160/150 mm  pvc boru dirseği döşeme (90 derece)</t>
  </si>
  <si>
    <t>Ø140/125 mm  pvc boru dirseği döşeme (90 derece)</t>
  </si>
  <si>
    <t xml:space="preserve">T 2 hattı </t>
  </si>
  <si>
    <t>Ø315/300 mm PVC boru</t>
  </si>
  <si>
    <t>Ø150 MM(3)</t>
  </si>
  <si>
    <t>Ø200 MM(4)</t>
  </si>
  <si>
    <t>Ø225 mm PE 100 Boru özel parça başlarının elekrofüzyon</t>
  </si>
  <si>
    <t>kaynakla eklenmesi manşonlu(PN 10 atü )</t>
  </si>
  <si>
    <t>1)HDPE ve PVC boru hatlarında</t>
  </si>
  <si>
    <t>2)Kesici vana rögarında</t>
  </si>
  <si>
    <t>3)Hat üzeri gögarında</t>
  </si>
  <si>
    <t>4)Siltasyon rögarında</t>
  </si>
  <si>
    <t>1)Dik kanal tamir bakımda</t>
  </si>
  <si>
    <t>2)Dik kanal tarla priz kapaklarında</t>
  </si>
  <si>
    <t>3)Siltasyon rögarında</t>
  </si>
  <si>
    <t>1)Dik kanal tarla priz kapaklarında</t>
  </si>
  <si>
    <t>5)Dik kanal tarla priz kapaklarında</t>
  </si>
  <si>
    <t>Not:Çelik boru özel parça ağırlıkları.yerine döşen. önce tartılarak tespit edilir.</t>
  </si>
  <si>
    <t>Not:Kırdöküm ağırlıkları.yerine döşenmeden önce tartılarak tespit edilir.</t>
  </si>
  <si>
    <t>Basit demir işleri (bir kat sülyen boya, iki kat yağlı boya ile boy. Nakil, dahil)</t>
  </si>
  <si>
    <t>1)Kesici vana rögarı ve boru hat. üzeri her çapta flanşlı baş bağl.</t>
  </si>
  <si>
    <t>2)Ø80 mm. Vanalı su alış prizinde</t>
  </si>
  <si>
    <t>3)vantuz takılmasında</t>
  </si>
  <si>
    <t>Adet</t>
  </si>
  <si>
    <t>GÖLET</t>
  </si>
  <si>
    <t>Sac Kapak</t>
  </si>
  <si>
    <t>Motorevi</t>
  </si>
  <si>
    <t>Ø8 mm 4x4 ızgara</t>
  </si>
  <si>
    <t>Dalgıç Pompa</t>
  </si>
  <si>
    <t>Y1</t>
  </si>
  <si>
    <t>Y2</t>
  </si>
  <si>
    <t>D2</t>
  </si>
  <si>
    <t>D1</t>
  </si>
  <si>
    <t>B1</t>
  </si>
  <si>
    <t>B2</t>
  </si>
  <si>
    <t>B4</t>
  </si>
  <si>
    <t>B3</t>
  </si>
  <si>
    <t>Ø10/20</t>
  </si>
  <si>
    <t>Kazılar</t>
  </si>
  <si>
    <t>Klas oranları  genel metrajda belirlendi</t>
  </si>
  <si>
    <t>Kalıp payı</t>
  </si>
  <si>
    <t>Kazı yapılması</t>
  </si>
  <si>
    <t xml:space="preserve">     x</t>
  </si>
  <si>
    <t xml:space="preserve">      x</t>
  </si>
  <si>
    <t xml:space="preserve">    =</t>
  </si>
  <si>
    <t>m3</t>
  </si>
  <si>
    <t>%</t>
  </si>
  <si>
    <t>Makina ile yum. Ve sert toprak kazılması</t>
  </si>
  <si>
    <t>Makine ile her cins küsk. Zem. Kazılması</t>
  </si>
  <si>
    <t>Makine ile yum. kaya kazılması</t>
  </si>
  <si>
    <t>Demirli (B160 ) betonu (300Kg çimento, 0,790kırmataş ve 0,580 m3 yıkanmış kum ile)</t>
  </si>
  <si>
    <t>Taban betonu</t>
  </si>
  <si>
    <t xml:space="preserve">   x</t>
  </si>
  <si>
    <t>Perde beton</t>
  </si>
  <si>
    <t xml:space="preserve">     (</t>
  </si>
  <si>
    <t xml:space="preserve">    x</t>
  </si>
  <si>
    <t xml:space="preserve">)  +     (     </t>
  </si>
  <si>
    <t>) / 2  =</t>
  </si>
  <si>
    <t>m2    x</t>
  </si>
  <si>
    <t xml:space="preserve">  =</t>
  </si>
  <si>
    <t xml:space="preserve">    (     </t>
  </si>
  <si>
    <t>)      =</t>
  </si>
  <si>
    <t>Perde beton net</t>
  </si>
  <si>
    <t>Taban</t>
  </si>
  <si>
    <t xml:space="preserve">             (</t>
  </si>
  <si>
    <t xml:space="preserve">    +</t>
  </si>
  <si>
    <t>)  x 2  x</t>
  </si>
  <si>
    <t xml:space="preserve">   =</t>
  </si>
  <si>
    <t>İç</t>
  </si>
  <si>
    <t xml:space="preserve">            ((</t>
  </si>
  <si>
    <t>) x 2) x</t>
  </si>
  <si>
    <t>Dış yüzey</t>
  </si>
  <si>
    <t xml:space="preserve">) / 2 </t>
  </si>
  <si>
    <t xml:space="preserve">     x      (</t>
  </si>
  <si>
    <t>)   x</t>
  </si>
  <si>
    <t>) / 2</t>
  </si>
  <si>
    <t xml:space="preserve">Ø 8-12 İnşaat demirlerinin bükülüp yerine konulması </t>
  </si>
  <si>
    <t>Ø8/25</t>
  </si>
  <si>
    <t>Ø10/15</t>
  </si>
  <si>
    <t>pas payı=</t>
  </si>
  <si>
    <t>Uzun  kenar</t>
  </si>
  <si>
    <t>Kısa kenar</t>
  </si>
  <si>
    <t>Uzun kenar</t>
  </si>
  <si>
    <t>D4</t>
  </si>
  <si>
    <t>D3</t>
  </si>
  <si>
    <t>Y3</t>
  </si>
  <si>
    <t>Y4</t>
  </si>
  <si>
    <t>Ø 8-12 İnşaat demirlerinin bükülüp yerine konulması</t>
  </si>
  <si>
    <t>Bindirme sayısı</t>
  </si>
  <si>
    <t>adet</t>
  </si>
  <si>
    <t>Bindirme yüksekliği</t>
  </si>
  <si>
    <t>D.No</t>
  </si>
  <si>
    <t>Çap Ømm</t>
  </si>
  <si>
    <t>Ara m</t>
  </si>
  <si>
    <t>Bindirme</t>
  </si>
  <si>
    <t>L=m</t>
  </si>
  <si>
    <t>Kg/m</t>
  </si>
  <si>
    <t>Toplam Kg</t>
  </si>
  <si>
    <t>Sac kapak hesabı</t>
  </si>
  <si>
    <t xml:space="preserve">Baklava sac  Baklava tipi (2/3 2 mm kalınlık) </t>
  </si>
  <si>
    <t>Kapak payı</t>
  </si>
  <si>
    <t xml:space="preserve"> x</t>
  </si>
  <si>
    <t xml:space="preserve">     =</t>
  </si>
  <si>
    <t>Köşebent demir (4x4  3 mm)</t>
  </si>
  <si>
    <t xml:space="preserve">      X   2</t>
  </si>
  <si>
    <t>Kutu profil</t>
  </si>
  <si>
    <t>4x4 3mm</t>
  </si>
  <si>
    <t>)  +  (</t>
  </si>
  <si>
    <t>)  =</t>
  </si>
  <si>
    <t>Toplam=</t>
  </si>
  <si>
    <t>Kg</t>
  </si>
  <si>
    <t>Izgara yapılması</t>
  </si>
  <si>
    <t xml:space="preserve">    </t>
  </si>
  <si>
    <t xml:space="preserve"> 8mm  çubuk demir ve 3 x3 köşebent</t>
  </si>
  <si>
    <t>Demirli BS25 (b.300) betonu (gronülometrik kum ve çakıl ile)</t>
  </si>
  <si>
    <t>m4</t>
  </si>
  <si>
    <t>Ton</t>
  </si>
  <si>
    <t>Basit demir işleri</t>
  </si>
  <si>
    <t>.</t>
  </si>
  <si>
    <t xml:space="preserve">Kum ve çakıl nakli </t>
  </si>
  <si>
    <t>Basit demir işleri yapılması</t>
  </si>
  <si>
    <t>1)vantuz takılmasında</t>
  </si>
  <si>
    <t>1)Ø80 mm. Vanalı su alış prizinde</t>
  </si>
  <si>
    <t xml:space="preserve">Demir nakli </t>
  </si>
  <si>
    <t>SİLTASYON  RÖGARI</t>
  </si>
  <si>
    <t>300 dozlu demirli beton</t>
  </si>
  <si>
    <t>1)Siltasyon rögarında</t>
  </si>
  <si>
    <t>4)Dik kanal tarla priz kapaklarında</t>
  </si>
  <si>
    <t>Ø225 mm PE100 flanş adaptörü için ST 44 çelik flanş parçası(4-6 atü)</t>
  </si>
  <si>
    <t>3)Ø80 mm. Vanalı su alış prizinde</t>
  </si>
  <si>
    <t>4)vantuz takılmasında</t>
  </si>
  <si>
    <t>5)Dik kanal tamir bakımda</t>
  </si>
  <si>
    <t>6)Dik kanal tarla priz kapaklarında</t>
  </si>
  <si>
    <t>2)Kesici vana rögarı ve boru hat. üzeri her çapta flanşlı baş bağl.</t>
  </si>
  <si>
    <t>3)Vantuz takılmasında</t>
  </si>
  <si>
    <t>kg.</t>
  </si>
  <si>
    <t>ton.</t>
  </si>
  <si>
    <t>SİLT  TUTMA VE ÇÖKELTME RÖGARI</t>
  </si>
  <si>
    <t>YapılCAK İŞİN BEYANI</t>
  </si>
  <si>
    <t>Birimi</t>
  </si>
  <si>
    <t>S.N</t>
  </si>
  <si>
    <t xml:space="preserve">                                       TETKİK EDEN                                                                                             </t>
  </si>
  <si>
    <t xml:space="preserve">                                                                                         TASDİK EDEN</t>
  </si>
  <si>
    <t xml:space="preserve">                                                                                         Hakan OLKAÇ</t>
  </si>
  <si>
    <t>AYDIN BÜYÜKŞEHİR BELEDİYE BAŞKANLIĞI</t>
  </si>
  <si>
    <t>Su ve Kanalizasyon İdaresi Genel Müdürlüğü</t>
  </si>
  <si>
    <t>İçmesuyu ve Kanalizasyon Dairesi Başkanlığı</t>
  </si>
  <si>
    <t xml:space="preserve">                                      … / … / 2018                                                                                                </t>
  </si>
  <si>
    <t xml:space="preserve">                                                                                          … / ... / 2018</t>
  </si>
  <si>
    <t xml:space="preserve">                                                                                                                                               HAZIRLAYAN</t>
  </si>
  <si>
    <t xml:space="preserve">                                                                                                                                                       Elif GÖKMENOĞLU</t>
  </si>
  <si>
    <t xml:space="preserve">                                                                                                                                                    Ziraat Mühendisi</t>
  </si>
  <si>
    <t xml:space="preserve">                                Ömer Sinan ŞENOCAK</t>
  </si>
  <si>
    <t xml:space="preserve">                                Ziraat Yük.Mühendisi                                                                              </t>
  </si>
  <si>
    <t xml:space="preserve">                                                                                 İçmesuyu Ve Kan.Dai.Bşk.V.</t>
  </si>
  <si>
    <t>AYDIN KARACASU YUKARIGÖRLE MAHALLESİ</t>
  </si>
  <si>
    <t xml:space="preserve"> SULAMA SUYU TESİSİ GEREKÇE RAPORU</t>
  </si>
  <si>
    <t>beton kanal</t>
  </si>
  <si>
    <t>600  MT</t>
  </si>
  <si>
    <t>20 ad.</t>
  </si>
  <si>
    <t>Tarla prizi</t>
  </si>
  <si>
    <t>T 7 HATTI</t>
  </si>
  <si>
    <t>965  MT</t>
  </si>
  <si>
    <t>4 ad.</t>
  </si>
  <si>
    <t>170  MT</t>
  </si>
  <si>
    <t>HAZIRLAYAN</t>
  </si>
  <si>
    <t>ELİF GÖKMENOĞLU</t>
  </si>
  <si>
    <t>Ziraat Mühendisi</t>
  </si>
  <si>
    <t>2d</t>
  </si>
  <si>
    <t>Kapak</t>
  </si>
  <si>
    <t>Çerçevesi</t>
  </si>
  <si>
    <t xml:space="preserve">e=L1 </t>
  </si>
  <si>
    <t xml:space="preserve">                      Yapılan  tesisler zaman içerisinde tahrip olduğu, bu kanalların acilen bakım ve onarıma ihtiyaçlarının olduğu ve su taşıma randımanının çok düştüğü görülmüştür.</t>
  </si>
  <si>
    <t xml:space="preserve">                      Su kayıplarının oldukça yüksek olması nedeniyle 0,30x0,40  ebatlarında 1735.00 m  dik kanalın bakım ve onarım projesine ihtiyaç duyulmuştur.</t>
  </si>
  <si>
    <t xml:space="preserve">                      Su kayıplarının yüksek olması nedeniyle eskiyen bir kısım kanallar kullanılamaz halde olup  daha pahalı  pahalı dik betonarme kanallar yerine su kayıplarını en aza indiren kapalı sistemler yapılması uygun olacaktır. Eski kanalların  0,30x 040 m ebatlarında  1735.00 m. kısmında ise bakım ve onarım yapılacaktır.</t>
  </si>
  <si>
    <t xml:space="preserve">                      Su kayıplarının azalması ve gelişen yen kapalı sistem borular  sayesinde su uygulama ve nakil randımanı artacağından Eski sulama alanına ilave olarak yeni sulama alanları da suya kavuşmuş olacak ve daha fazla sulama alanı sulanabilecektir.</t>
  </si>
  <si>
    <t xml:space="preserve">                      Yeni projede   yapılması  planlanan  boru hatları, bakım onarı kanalları ve imalatlar aşağıda cetvelde görülmektedir. </t>
  </si>
  <si>
    <t xml:space="preserve">                            Yapılacak olan  tesis ile daha fazla alan sulanacak birim alandan  daha fazla fayda sağlanacaktır.</t>
  </si>
  <si>
    <t>49 ad.(</t>
  </si>
  <si>
    <t>Ø315/300 MM.LİK</t>
  </si>
  <si>
    <t>El  ile kazı</t>
  </si>
  <si>
    <t>Makina ile kazı</t>
  </si>
  <si>
    <t>Ø160/150 mm  pvc (1157 MT )PVC Ø140/125 (612 MT)</t>
  </si>
  <si>
    <t>Ø225/200 mm  HDPE (724 MT )</t>
  </si>
  <si>
    <t>HDPE  boru</t>
  </si>
  <si>
    <t xml:space="preserve">2 tanesi hdpe hat sonu </t>
  </si>
  <si>
    <t>T7-1hat sonu</t>
  </si>
  <si>
    <t xml:space="preserve">4 tanesi hdpe  </t>
  </si>
  <si>
    <t>T3 hattı</t>
  </si>
  <si>
    <t>(boru çıkışlı rögar T7 hattına)</t>
  </si>
  <si>
    <t>1)Asvalt kenarı havuzda</t>
  </si>
  <si>
    <t>Ø8-12 mm inşaat demirlerinin bükülüp yerine konulması</t>
  </si>
  <si>
    <t>2)Asvalt kenarı havuzda</t>
  </si>
  <si>
    <t>4)Asvalt kenarı havuzda</t>
  </si>
  <si>
    <t>350 dozlu demirsiz beton</t>
  </si>
  <si>
    <t>350 Doz demirsiz beton</t>
  </si>
  <si>
    <t>1 ad.(</t>
  </si>
  <si>
    <t>Ø80 mm(4)</t>
  </si>
  <si>
    <t>Ø80 mm(7)</t>
  </si>
  <si>
    <t>Ø200 MM(3)</t>
  </si>
  <si>
    <t>Ø50 mm( 1)</t>
  </si>
  <si>
    <t>14.012/2=</t>
  </si>
  <si>
    <t>14.013/2=</t>
  </si>
  <si>
    <t>14.015/2=</t>
  </si>
  <si>
    <t>Ø160/150 mm  pvc boruların başlarının bağlanması</t>
  </si>
  <si>
    <t>Ø125 mm.lik sürgülü vananın yerleştirilmesi</t>
  </si>
  <si>
    <t>Ø150 mm.lik sürgülü vananın yerleştirilmesi</t>
  </si>
  <si>
    <t>Ø200 mm.lik sürgülü vananın yerleştirilmesi</t>
  </si>
  <si>
    <t>Ø80 mm.lik sürgülü vananın yerleştirilmesi</t>
  </si>
  <si>
    <t xml:space="preserve">                      Aydın Karacasu Yukarı Görle mahallesi sulama suyu tesisleri önceki yıllar yapılmış olup tamamı beton açık kanallardan ibarettir.</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</si>
</sst>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quot;_-;\-* #,##0.00\ &quot;₺&quot;_-;_-* &quot;-&quot;??\ &quot;₺&quot;_-;_-@_-"/>
    <numFmt numFmtId="164" formatCode="#,##0.000"/>
    <numFmt numFmtId="165" formatCode="0.000"/>
    <numFmt numFmtId="166" formatCode="#,##0.0"/>
    <numFmt numFmtId="167" formatCode="0.0"/>
    <numFmt numFmtId="168" formatCode="0.0000"/>
    <numFmt numFmtId="169" formatCode="0.00000"/>
  </numFmts>
  <fonts count="52">
    <font>
      <sz val="11"/>
      <color theme="1"/>
      <name val="Calibri"/>
      <family val="2"/>
      <scheme val="minor"/>
    </font>
    <font>
      <sz val="11"/>
      <color theme="1"/>
      <name val="Calibri"/>
      <family val="2"/>
      <charset val="162"/>
      <scheme val="minor"/>
    </font>
    <font>
      <sz val="11"/>
      <color theme="1"/>
      <name val="Calibri"/>
      <family val="2"/>
      <charset val="162"/>
      <scheme val="minor"/>
    </font>
    <font>
      <sz val="11"/>
      <color theme="1"/>
      <name val="Calibri"/>
      <family val="2"/>
      <charset val="162"/>
      <scheme val="minor"/>
    </font>
    <font>
      <sz val="11"/>
      <color theme="1"/>
      <name val="Calibri"/>
      <family val="2"/>
      <scheme val="minor"/>
    </font>
    <font>
      <b/>
      <sz val="10"/>
      <name val="Arial"/>
      <family val="2"/>
      <charset val="162"/>
    </font>
    <font>
      <b/>
      <sz val="10"/>
      <name val="Arial Tur"/>
      <charset val="162"/>
    </font>
    <font>
      <sz val="10"/>
      <color indexed="10"/>
      <name val="Arial Tur"/>
      <charset val="162"/>
    </font>
    <font>
      <sz val="10"/>
      <name val="Arial Tur"/>
      <charset val="162"/>
    </font>
    <font>
      <b/>
      <sz val="8"/>
      <name val="Arial Tur"/>
      <charset val="162"/>
    </font>
    <font>
      <vertAlign val="superscript"/>
      <sz val="10"/>
      <name val="Arial Tur"/>
      <charset val="162"/>
    </font>
    <font>
      <sz val="10"/>
      <name val="Arial"/>
      <family val="2"/>
      <charset val="162"/>
    </font>
    <font>
      <u/>
      <sz val="10"/>
      <name val="Arial Tur"/>
      <charset val="162"/>
    </font>
    <font>
      <sz val="11"/>
      <name val="Arial"/>
      <family val="2"/>
      <charset val="162"/>
    </font>
    <font>
      <sz val="11"/>
      <color indexed="10"/>
      <name val="Arial"/>
      <family val="2"/>
      <charset val="162"/>
    </font>
    <font>
      <sz val="10"/>
      <color indexed="12"/>
      <name val="Arial Tur"/>
      <charset val="162"/>
    </font>
    <font>
      <b/>
      <sz val="8"/>
      <color indexed="81"/>
      <name val="Tahoma"/>
      <charset val="162"/>
    </font>
    <font>
      <sz val="9"/>
      <color theme="1"/>
      <name val="Calibri"/>
      <family val="2"/>
      <scheme val="minor"/>
    </font>
    <font>
      <sz val="12"/>
      <color theme="1"/>
      <name val="Calibri"/>
      <family val="2"/>
      <scheme val="minor"/>
    </font>
    <font>
      <b/>
      <sz val="11"/>
      <color theme="1"/>
      <name val="Calibri"/>
      <family val="2"/>
      <charset val="162"/>
      <scheme val="minor"/>
    </font>
    <font>
      <b/>
      <sz val="10"/>
      <name val="Times New Roman"/>
      <family val="1"/>
      <charset val="162"/>
    </font>
    <font>
      <sz val="9"/>
      <name val="Arial Tur"/>
      <charset val="162"/>
    </font>
    <font>
      <sz val="8"/>
      <name val="Arial"/>
      <family val="2"/>
      <charset val="162"/>
    </font>
    <font>
      <b/>
      <sz val="8"/>
      <name val="Arial"/>
      <family val="2"/>
      <charset val="162"/>
    </font>
    <font>
      <sz val="9"/>
      <name val="Arial"/>
      <family val="2"/>
      <charset val="162"/>
    </font>
    <font>
      <sz val="11"/>
      <color theme="1"/>
      <name val="Arial"/>
      <family val="2"/>
      <charset val="162"/>
    </font>
    <font>
      <sz val="12"/>
      <color theme="1"/>
      <name val="Arial"/>
      <family val="2"/>
      <charset val="162"/>
    </font>
    <font>
      <b/>
      <sz val="11"/>
      <color theme="1"/>
      <name val="Calibri"/>
      <family val="2"/>
      <scheme val="minor"/>
    </font>
    <font>
      <b/>
      <sz val="10"/>
      <color indexed="10"/>
      <name val="Arial Tur"/>
      <charset val="162"/>
    </font>
    <font>
      <sz val="10"/>
      <color indexed="10"/>
      <name val="Arial"/>
      <family val="2"/>
      <charset val="162"/>
    </font>
    <font>
      <vertAlign val="superscript"/>
      <sz val="11"/>
      <color theme="1"/>
      <name val="Calibri"/>
      <family val="2"/>
      <charset val="162"/>
      <scheme val="minor"/>
    </font>
    <font>
      <b/>
      <i/>
      <vertAlign val="superscript"/>
      <sz val="11"/>
      <color theme="1"/>
      <name val="Calibri"/>
      <family val="2"/>
      <charset val="162"/>
      <scheme val="minor"/>
    </font>
    <font>
      <b/>
      <sz val="14"/>
      <color theme="1"/>
      <name val="Calibri"/>
      <family val="2"/>
      <charset val="162"/>
      <scheme val="minor"/>
    </font>
    <font>
      <sz val="8"/>
      <color theme="1"/>
      <name val="Calibri"/>
      <family val="2"/>
      <scheme val="minor"/>
    </font>
    <font>
      <b/>
      <sz val="8"/>
      <color theme="1"/>
      <name val="Calibri"/>
      <family val="2"/>
      <charset val="162"/>
      <scheme val="minor"/>
    </font>
    <font>
      <b/>
      <sz val="12"/>
      <name val="Arial Tur"/>
      <family val="2"/>
      <charset val="162"/>
    </font>
    <font>
      <b/>
      <sz val="8"/>
      <name val="Arial Tur"/>
      <family val="2"/>
      <charset val="162"/>
    </font>
    <font>
      <sz val="8"/>
      <name val="Arial Tur"/>
      <family val="2"/>
      <charset val="162"/>
    </font>
    <font>
      <sz val="8"/>
      <color rgb="FFFF0000"/>
      <name val="Arial Tur"/>
      <charset val="162"/>
    </font>
    <font>
      <sz val="8"/>
      <name val="Arial Tur"/>
      <charset val="162"/>
    </font>
    <font>
      <sz val="10"/>
      <name val="Arial Tur"/>
      <family val="2"/>
      <charset val="162"/>
    </font>
    <font>
      <sz val="11"/>
      <name val="Arial Tur"/>
      <charset val="162"/>
    </font>
    <font>
      <sz val="8"/>
      <name val="Verdana"/>
      <family val="2"/>
      <charset val="162"/>
    </font>
    <font>
      <sz val="9"/>
      <name val="Arial Tur"/>
      <family val="2"/>
      <charset val="162"/>
    </font>
    <font>
      <sz val="9"/>
      <name val="Arial"/>
      <family val="2"/>
    </font>
    <font>
      <b/>
      <sz val="9"/>
      <name val="Arial"/>
      <family val="2"/>
      <charset val="162"/>
    </font>
    <font>
      <sz val="8"/>
      <name val="Arial"/>
      <family val="2"/>
    </font>
    <font>
      <b/>
      <u/>
      <sz val="10"/>
      <name val="Times New Roman"/>
      <family val="1"/>
      <charset val="162"/>
    </font>
    <font>
      <sz val="10"/>
      <name val="Arial"/>
      <family val="2"/>
    </font>
    <font>
      <b/>
      <sz val="11"/>
      <name val="Calibri"/>
      <family val="2"/>
      <charset val="162"/>
    </font>
    <font>
      <sz val="6"/>
      <name val="Arial"/>
      <family val="2"/>
      <charset val="162"/>
    </font>
    <font>
      <sz val="10"/>
      <color theme="1"/>
      <name val="Calibri"/>
      <family val="2"/>
      <charset val="162"/>
      <scheme val="minor"/>
    </font>
  </fonts>
  <fills count="6">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9">
    <xf numFmtId="0" fontId="0" fillId="0" borderId="0"/>
    <xf numFmtId="9" fontId="4" fillId="0" borderId="0" applyFont="0" applyFill="0" applyBorder="0" applyAlignment="0" applyProtection="0"/>
    <xf numFmtId="44" fontId="4" fillId="0" borderId="0" applyFont="0" applyFill="0" applyBorder="0" applyAlignment="0" applyProtection="0"/>
    <xf numFmtId="0" fontId="8" fillId="0" borderId="0"/>
    <xf numFmtId="0" fontId="8" fillId="0" borderId="0"/>
    <xf numFmtId="0" fontId="8" fillId="0" borderId="0"/>
    <xf numFmtId="0" fontId="11" fillId="0" borderId="0"/>
    <xf numFmtId="0" fontId="11" fillId="0" borderId="0"/>
    <xf numFmtId="0" fontId="8" fillId="0" borderId="0"/>
  </cellStyleXfs>
  <cellXfs count="656">
    <xf numFmtId="0" fontId="0" fillId="0" borderId="0" xfId="0"/>
    <xf numFmtId="0" fontId="6" fillId="0" borderId="0" xfId="0" applyFont="1"/>
    <xf numFmtId="0" fontId="0" fillId="0" borderId="0" xfId="0" applyFill="1"/>
    <xf numFmtId="0" fontId="0" fillId="0" borderId="3" xfId="0" applyBorder="1"/>
    <xf numFmtId="0" fontId="8" fillId="0" borderId="0" xfId="0" applyFont="1"/>
    <xf numFmtId="0" fontId="7" fillId="0" borderId="0" xfId="0" applyFont="1"/>
    <xf numFmtId="4" fontId="0" fillId="0" borderId="0" xfId="0" applyNumberFormat="1" applyBorder="1" applyAlignment="1"/>
    <xf numFmtId="4" fontId="0" fillId="0" borderId="0" xfId="0" applyNumberFormat="1" applyAlignment="1"/>
    <xf numFmtId="0" fontId="7" fillId="0" borderId="0" xfId="0" applyFont="1" applyBorder="1" applyAlignment="1"/>
    <xf numFmtId="166" fontId="7" fillId="0" borderId="0" xfId="0" applyNumberFormat="1" applyFont="1" applyBorder="1" applyAlignment="1"/>
    <xf numFmtId="164" fontId="7" fillId="0" borderId="0" xfId="0" applyNumberFormat="1" applyFont="1" applyBorder="1" applyAlignment="1"/>
    <xf numFmtId="4" fontId="7" fillId="0" borderId="0" xfId="0" applyNumberFormat="1" applyFont="1" applyBorder="1" applyAlignment="1"/>
    <xf numFmtId="0" fontId="0" fillId="0" borderId="0" xfId="0" applyBorder="1"/>
    <xf numFmtId="0" fontId="6" fillId="0" borderId="0" xfId="0" applyFont="1" applyFill="1"/>
    <xf numFmtId="1" fontId="0" fillId="0" borderId="0" xfId="0" applyNumberFormat="1"/>
    <xf numFmtId="1" fontId="0" fillId="0" borderId="0" xfId="0" applyNumberFormat="1" applyBorder="1" applyAlignment="1"/>
    <xf numFmtId="165" fontId="0" fillId="0" borderId="0" xfId="0" applyNumberFormat="1" applyBorder="1" applyAlignment="1"/>
    <xf numFmtId="49" fontId="0" fillId="0" borderId="0" xfId="0" applyNumberFormat="1"/>
    <xf numFmtId="165" fontId="0" fillId="0" borderId="0" xfId="0" applyNumberFormat="1" applyAlignment="1"/>
    <xf numFmtId="3" fontId="0" fillId="0" borderId="0" xfId="0" applyNumberFormat="1" applyAlignment="1"/>
    <xf numFmtId="1" fontId="0" fillId="0" borderId="0" xfId="0" applyNumberFormat="1" applyAlignment="1"/>
    <xf numFmtId="0" fontId="0" fillId="0" borderId="0" xfId="0" applyFill="1" applyBorder="1"/>
    <xf numFmtId="164" fontId="7" fillId="0" borderId="0" xfId="0" applyNumberFormat="1" applyFont="1" applyBorder="1" applyAlignment="1">
      <alignment horizontal="left"/>
    </xf>
    <xf numFmtId="0" fontId="8" fillId="0" borderId="0" xfId="0" applyFont="1" applyBorder="1"/>
    <xf numFmtId="0" fontId="8" fillId="0" borderId="0" xfId="0" applyFont="1" applyBorder="1" applyAlignment="1"/>
    <xf numFmtId="164" fontId="5" fillId="0" borderId="0" xfId="0" applyNumberFormat="1" applyFont="1" applyAlignment="1"/>
    <xf numFmtId="164" fontId="0" fillId="0" borderId="0" xfId="0" applyNumberFormat="1" applyAlignment="1"/>
    <xf numFmtId="3" fontId="11" fillId="0" borderId="0" xfId="0" quotePrefix="1" applyNumberFormat="1" applyFont="1" applyAlignment="1"/>
    <xf numFmtId="165" fontId="5" fillId="0" borderId="0" xfId="0" applyNumberFormat="1" applyFont="1" applyAlignment="1"/>
    <xf numFmtId="0" fontId="12" fillId="0" borderId="0" xfId="0" applyFont="1" applyAlignment="1">
      <alignment horizontal="left"/>
    </xf>
    <xf numFmtId="0" fontId="12" fillId="0" borderId="0" xfId="0" applyFont="1"/>
    <xf numFmtId="2" fontId="0" fillId="0" borderId="0" xfId="0" applyNumberFormat="1" applyAlignment="1"/>
    <xf numFmtId="44" fontId="0" fillId="0" borderId="0" xfId="2" applyFont="1"/>
    <xf numFmtId="2" fontId="5" fillId="0" borderId="0" xfId="0" applyNumberFormat="1" applyFont="1"/>
    <xf numFmtId="0" fontId="0" fillId="0" borderId="0" xfId="0" applyFill="1" applyBorder="1" applyAlignment="1"/>
    <xf numFmtId="49" fontId="0" fillId="0" borderId="0" xfId="0" applyNumberFormat="1" applyAlignment="1">
      <alignment horizontal="center"/>
    </xf>
    <xf numFmtId="9" fontId="7" fillId="0" borderId="0" xfId="1" applyFont="1" applyAlignment="1"/>
    <xf numFmtId="0" fontId="6" fillId="0" borderId="0" xfId="0" applyFont="1" applyAlignment="1"/>
    <xf numFmtId="1" fontId="8" fillId="0" borderId="0" xfId="0" applyNumberFormat="1" applyFont="1" applyBorder="1"/>
    <xf numFmtId="0" fontId="8" fillId="0" borderId="0" xfId="0" quotePrefix="1" applyFont="1" applyAlignment="1"/>
    <xf numFmtId="0" fontId="8" fillId="0" borderId="0" xfId="0" quotePrefix="1" applyFont="1" applyBorder="1" applyAlignment="1"/>
    <xf numFmtId="0" fontId="0" fillId="0" borderId="1" xfId="0" applyBorder="1"/>
    <xf numFmtId="0" fontId="0" fillId="0" borderId="12" xfId="0" applyBorder="1"/>
    <xf numFmtId="0" fontId="13" fillId="0" borderId="0" xfId="0" applyFont="1" applyFill="1"/>
    <xf numFmtId="2" fontId="13" fillId="0" borderId="0" xfId="0" applyNumberFormat="1" applyFont="1" applyFill="1" applyAlignment="1">
      <alignment horizontal="right"/>
    </xf>
    <xf numFmtId="0" fontId="14" fillId="0" borderId="0" xfId="0" applyFont="1" applyFill="1"/>
    <xf numFmtId="2" fontId="13" fillId="2" borderId="0" xfId="0" applyNumberFormat="1" applyFont="1" applyFill="1" applyProtection="1">
      <protection locked="0"/>
    </xf>
    <xf numFmtId="0" fontId="13" fillId="0" borderId="0" xfId="0" applyFont="1" applyFill="1" applyAlignment="1">
      <alignment horizontal="center"/>
    </xf>
    <xf numFmtId="0" fontId="13" fillId="2" borderId="0" xfId="0" applyFont="1" applyFill="1" applyProtection="1">
      <protection locked="0"/>
    </xf>
    <xf numFmtId="0" fontId="13" fillId="0" borderId="0" xfId="0" applyFont="1" applyFill="1" applyProtection="1"/>
    <xf numFmtId="0" fontId="13" fillId="0" borderId="0" xfId="0" applyFont="1" applyFill="1" applyProtection="1">
      <protection locked="0"/>
    </xf>
    <xf numFmtId="168" fontId="13" fillId="0" borderId="0" xfId="0" applyNumberFormat="1" applyFont="1" applyFill="1"/>
    <xf numFmtId="165" fontId="13" fillId="0" borderId="0" xfId="0" applyNumberFormat="1" applyFont="1" applyFill="1"/>
    <xf numFmtId="168" fontId="14" fillId="0" borderId="0" xfId="0" applyNumberFormat="1" applyFont="1" applyFill="1"/>
    <xf numFmtId="2" fontId="13" fillId="0" borderId="0" xfId="0" applyNumberFormat="1" applyFont="1" applyFill="1"/>
    <xf numFmtId="0" fontId="8" fillId="0" borderId="0" xfId="0" applyFont="1" applyAlignment="1">
      <alignment horizontal="left"/>
    </xf>
    <xf numFmtId="0" fontId="17" fillId="0" borderId="0" xfId="0" applyFont="1"/>
    <xf numFmtId="0" fontId="19" fillId="0" borderId="0" xfId="0" applyFont="1" applyAlignment="1">
      <alignment horizontal="left"/>
    </xf>
    <xf numFmtId="164" fontId="19" fillId="0" borderId="0" xfId="0" applyNumberFormat="1" applyFont="1" applyAlignment="1">
      <alignment horizontal="center"/>
    </xf>
    <xf numFmtId="0" fontId="19" fillId="0" borderId="0" xfId="0" applyFont="1"/>
    <xf numFmtId="0" fontId="19" fillId="0" borderId="0" xfId="0" applyFont="1" applyAlignment="1">
      <alignment horizontal="center"/>
    </xf>
    <xf numFmtId="0" fontId="11" fillId="0" borderId="0" xfId="0" applyFont="1"/>
    <xf numFmtId="167" fontId="7" fillId="0" borderId="0" xfId="0" applyNumberFormat="1" applyFont="1" applyAlignment="1"/>
    <xf numFmtId="2" fontId="7" fillId="0" borderId="0" xfId="0" applyNumberFormat="1" applyFont="1" applyAlignment="1"/>
    <xf numFmtId="2" fontId="15" fillId="0" borderId="0" xfId="0" applyNumberFormat="1" applyFont="1" applyAlignment="1"/>
    <xf numFmtId="49" fontId="0" fillId="0" borderId="0" xfId="0" applyNumberFormat="1" applyAlignment="1"/>
    <xf numFmtId="0" fontId="22" fillId="0" borderId="0" xfId="0" applyFont="1"/>
    <xf numFmtId="0" fontId="22" fillId="0" borderId="0" xfId="0" applyFont="1" applyAlignment="1">
      <alignment horizontal="right"/>
    </xf>
    <xf numFmtId="0" fontId="23" fillId="0" borderId="0" xfId="0" applyFont="1" applyAlignment="1">
      <alignment horizontal="center"/>
    </xf>
    <xf numFmtId="2" fontId="22" fillId="0" borderId="0" xfId="0" applyNumberFormat="1" applyFont="1"/>
    <xf numFmtId="2" fontId="22" fillId="0" borderId="0" xfId="0" applyNumberFormat="1" applyFont="1" applyAlignment="1">
      <alignment horizontal="right"/>
    </xf>
    <xf numFmtId="165" fontId="0" fillId="0" borderId="0" xfId="0" applyNumberFormat="1" applyAlignment="1">
      <alignment horizontal="left"/>
    </xf>
    <xf numFmtId="0" fontId="0" fillId="0" borderId="0" xfId="0" applyFill="1" applyAlignment="1"/>
    <xf numFmtId="0" fontId="5" fillId="0" borderId="0" xfId="0" applyFont="1" applyFill="1"/>
    <xf numFmtId="0" fontId="0" fillId="0" borderId="0" xfId="0" applyAlignment="1">
      <alignment horizontal="left" indent="1"/>
    </xf>
    <xf numFmtId="166" fontId="0" fillId="0" borderId="0" xfId="0" applyNumberFormat="1" applyAlignment="1"/>
    <xf numFmtId="167" fontId="0" fillId="0" borderId="0" xfId="0" applyNumberFormat="1" applyAlignment="1"/>
    <xf numFmtId="0" fontId="0" fillId="0" borderId="0" xfId="0" quotePrefix="1"/>
    <xf numFmtId="166" fontId="11" fillId="0" borderId="0" xfId="0" applyNumberFormat="1" applyFont="1" applyAlignment="1"/>
    <xf numFmtId="4" fontId="7" fillId="0" borderId="0" xfId="0" applyNumberFormat="1" applyFont="1" applyAlignment="1"/>
    <xf numFmtId="166" fontId="0" fillId="0" borderId="0" xfId="0" applyNumberFormat="1" applyFill="1" applyAlignment="1"/>
    <xf numFmtId="164" fontId="0" fillId="0" borderId="0" xfId="0" applyNumberFormat="1" applyFill="1" applyAlignment="1"/>
    <xf numFmtId="0" fontId="6" fillId="0" borderId="0" xfId="0" applyFont="1" applyFill="1" applyAlignment="1"/>
    <xf numFmtId="0" fontId="0" fillId="0" borderId="0" xfId="0" applyFill="1" applyAlignment="1">
      <alignment horizontal="left"/>
    </xf>
    <xf numFmtId="1" fontId="0" fillId="0" borderId="0" xfId="0" applyNumberFormat="1" applyFill="1"/>
    <xf numFmtId="165" fontId="0" fillId="0" borderId="0" xfId="0" applyNumberFormat="1" applyFill="1" applyAlignment="1">
      <alignment horizontal="left"/>
    </xf>
    <xf numFmtId="2" fontId="0" fillId="0" borderId="0" xfId="0" applyNumberFormat="1" applyFill="1" applyAlignment="1"/>
    <xf numFmtId="4" fontId="0" fillId="0" borderId="0" xfId="0" applyNumberFormat="1" applyFill="1" applyAlignment="1"/>
    <xf numFmtId="17" fontId="11" fillId="0" borderId="0" xfId="0" applyNumberFormat="1" applyFont="1" applyAlignment="1"/>
    <xf numFmtId="17" fontId="0" fillId="0" borderId="0" xfId="0" applyNumberFormat="1" applyAlignment="1"/>
    <xf numFmtId="0" fontId="11" fillId="0" borderId="0" xfId="0" applyFont="1" applyFill="1"/>
    <xf numFmtId="165" fontId="5" fillId="0" borderId="0" xfId="0" applyNumberFormat="1" applyFont="1" applyFill="1" applyAlignment="1"/>
    <xf numFmtId="0" fontId="24" fillId="0" borderId="0" xfId="3" applyFont="1" applyBorder="1" applyAlignment="1">
      <alignment vertical="center" wrapText="1"/>
    </xf>
    <xf numFmtId="0" fontId="0" fillId="0" borderId="0" xfId="0" applyFont="1" applyAlignment="1"/>
    <xf numFmtId="1" fontId="0" fillId="0" borderId="0" xfId="0" applyNumberFormat="1" applyAlignment="1">
      <alignment vertical="top"/>
    </xf>
    <xf numFmtId="4" fontId="11" fillId="0" borderId="0" xfId="0" applyNumberFormat="1" applyFont="1" applyAlignment="1"/>
    <xf numFmtId="1" fontId="5" fillId="0" borderId="0" xfId="0" applyNumberFormat="1" applyFont="1" applyAlignment="1">
      <alignment horizontal="right"/>
    </xf>
    <xf numFmtId="0" fontId="0" fillId="0" borderId="0" xfId="0" applyBorder="1" applyAlignment="1"/>
    <xf numFmtId="0" fontId="5" fillId="0" borderId="0" xfId="0" applyFont="1" applyAlignment="1"/>
    <xf numFmtId="0" fontId="25" fillId="0" borderId="0" xfId="0" applyFont="1"/>
    <xf numFmtId="0" fontId="26" fillId="0" borderId="0" xfId="0" applyFont="1"/>
    <xf numFmtId="0" fontId="28" fillId="0" borderId="0" xfId="0" applyFont="1"/>
    <xf numFmtId="0" fontId="29" fillId="0" borderId="0" xfId="0" applyFont="1"/>
    <xf numFmtId="0" fontId="29" fillId="0" borderId="0" xfId="0" applyFont="1" applyAlignment="1"/>
    <xf numFmtId="0" fontId="28" fillId="0" borderId="0" xfId="0" applyFont="1" applyAlignment="1">
      <alignment horizontal="center"/>
    </xf>
    <xf numFmtId="0" fontId="8" fillId="0" borderId="1" xfId="0" applyFont="1" applyBorder="1"/>
    <xf numFmtId="3" fontId="0" fillId="0" borderId="1" xfId="0" applyNumberFormat="1" applyBorder="1" applyAlignment="1">
      <alignment horizontal="left"/>
    </xf>
    <xf numFmtId="0" fontId="0" fillId="0" borderId="1" xfId="0" applyBorder="1" applyAlignment="1"/>
    <xf numFmtId="0" fontId="11" fillId="0" borderId="1" xfId="0" applyFont="1" applyBorder="1"/>
    <xf numFmtId="0" fontId="0" fillId="0" borderId="1" xfId="0" applyBorder="1" applyAlignment="1">
      <alignment horizontal="left"/>
    </xf>
    <xf numFmtId="3" fontId="0" fillId="0" borderId="1" xfId="0" applyNumberFormat="1" applyBorder="1" applyAlignment="1"/>
    <xf numFmtId="0" fontId="0" fillId="0" borderId="1" xfId="0" applyFont="1" applyBorder="1" applyAlignment="1"/>
    <xf numFmtId="0" fontId="11" fillId="0" borderId="1" xfId="0" applyFont="1" applyBorder="1" applyAlignment="1"/>
    <xf numFmtId="4" fontId="11" fillId="0" borderId="1" xfId="0" applyNumberFormat="1" applyFont="1" applyBorder="1" applyAlignment="1"/>
    <xf numFmtId="49" fontId="0" fillId="0" borderId="1" xfId="0" applyNumberFormat="1" applyBorder="1" applyAlignment="1">
      <alignment horizontal="left"/>
    </xf>
    <xf numFmtId="17" fontId="11" fillId="0" borderId="1" xfId="0" applyNumberFormat="1" applyFont="1" applyBorder="1" applyAlignment="1"/>
    <xf numFmtId="0" fontId="11" fillId="0" borderId="1" xfId="0" applyFont="1" applyFill="1" applyBorder="1"/>
    <xf numFmtId="0" fontId="0" fillId="5" borderId="0" xfId="0" applyFill="1"/>
    <xf numFmtId="0" fontId="0" fillId="0" borderId="19" xfId="0" applyBorder="1"/>
    <xf numFmtId="0" fontId="0" fillId="0" borderId="21" xfId="0" applyBorder="1"/>
    <xf numFmtId="0" fontId="13" fillId="3" borderId="0" xfId="0" applyFont="1" applyFill="1"/>
    <xf numFmtId="0" fontId="0" fillId="0" borderId="17" xfId="0" applyBorder="1"/>
    <xf numFmtId="0" fontId="0" fillId="0" borderId="24" xfId="0" applyBorder="1"/>
    <xf numFmtId="2" fontId="0" fillId="0" borderId="0" xfId="0" applyNumberFormat="1" applyAlignment="1">
      <alignment horizontal="center"/>
    </xf>
    <xf numFmtId="0" fontId="0" fillId="0" borderId="0" xfId="0" applyAlignment="1">
      <alignment horizontal="left"/>
    </xf>
    <xf numFmtId="4" fontId="0" fillId="0" borderId="0" xfId="0" applyNumberFormat="1" applyAlignment="1">
      <alignment horizontal="center"/>
    </xf>
    <xf numFmtId="0" fontId="0" fillId="0" borderId="0" xfId="0" applyAlignment="1">
      <alignment horizontal="center"/>
    </xf>
    <xf numFmtId="3" fontId="0" fillId="0" borderId="0" xfId="0" applyNumberFormat="1" applyAlignment="1">
      <alignment horizontal="center"/>
    </xf>
    <xf numFmtId="49" fontId="0" fillId="0" borderId="0" xfId="0" applyNumberFormat="1" applyAlignment="1">
      <alignment horizontal="left"/>
    </xf>
    <xf numFmtId="9" fontId="0" fillId="0" borderId="0" xfId="0" applyNumberFormat="1" applyAlignment="1">
      <alignment horizontal="center"/>
    </xf>
    <xf numFmtId="165" fontId="0" fillId="0" borderId="0" xfId="0" applyNumberFormat="1" applyAlignment="1">
      <alignment horizontal="center"/>
    </xf>
    <xf numFmtId="4" fontId="0" fillId="0" borderId="0" xfId="0" applyNumberFormat="1" applyAlignment="1">
      <alignment horizontal="right"/>
    </xf>
    <xf numFmtId="164" fontId="0" fillId="0" borderId="0" xfId="0" applyNumberFormat="1" applyAlignment="1">
      <alignment horizontal="right"/>
    </xf>
    <xf numFmtId="2" fontId="8" fillId="0" borderId="0" xfId="0" applyNumberFormat="1" applyFont="1" applyAlignment="1">
      <alignment horizontal="center"/>
    </xf>
    <xf numFmtId="0" fontId="8" fillId="0" borderId="0" xfId="0" applyFont="1" applyAlignment="1">
      <alignment horizontal="center"/>
    </xf>
    <xf numFmtId="0" fontId="0" fillId="0" borderId="0" xfId="0" applyAlignment="1">
      <alignment horizontal="right"/>
    </xf>
    <xf numFmtId="0" fontId="6" fillId="0" borderId="0" xfId="0" applyFont="1" applyAlignment="1">
      <alignment horizontal="center"/>
    </xf>
    <xf numFmtId="0" fontId="6" fillId="0" borderId="0" xfId="0" applyFont="1" applyAlignment="1">
      <alignment horizontal="left"/>
    </xf>
    <xf numFmtId="164" fontId="0" fillId="0" borderId="0" xfId="0" applyNumberFormat="1" applyAlignment="1">
      <alignment horizontal="center"/>
    </xf>
    <xf numFmtId="0" fontId="0" fillId="0" borderId="0" xfId="0" applyAlignment="1"/>
    <xf numFmtId="4" fontId="5" fillId="0" borderId="0" xfId="0" applyNumberFormat="1" applyFont="1" applyAlignment="1">
      <alignment horizontal="center"/>
    </xf>
    <xf numFmtId="166" fontId="0" fillId="0" borderId="0" xfId="0" applyNumberFormat="1" applyAlignment="1">
      <alignment horizontal="center"/>
    </xf>
    <xf numFmtId="4" fontId="5" fillId="0" borderId="0" xfId="0" applyNumberFormat="1" applyFont="1" applyAlignment="1"/>
    <xf numFmtId="3" fontId="11" fillId="0" borderId="0" xfId="0" quotePrefix="1" applyNumberFormat="1" applyFont="1" applyAlignment="1">
      <alignment horizontal="left"/>
    </xf>
    <xf numFmtId="165" fontId="0" fillId="0" borderId="0" xfId="0" applyNumberFormat="1" applyAlignment="1">
      <alignment horizontal="right"/>
    </xf>
    <xf numFmtId="0" fontId="6" fillId="0" borderId="0" xfId="0" applyFont="1" applyAlignment="1">
      <alignment horizontal="right"/>
    </xf>
    <xf numFmtId="4" fontId="0" fillId="0" borderId="0" xfId="0" applyNumberFormat="1" applyAlignment="1">
      <alignment horizontal="left"/>
    </xf>
    <xf numFmtId="0" fontId="8" fillId="0" borderId="0" xfId="0" applyFont="1" applyBorder="1" applyAlignment="1">
      <alignment horizontal="center"/>
    </xf>
    <xf numFmtId="0" fontId="0" fillId="0" borderId="0" xfId="0" applyBorder="1" applyAlignment="1">
      <alignment horizontal="right"/>
    </xf>
    <xf numFmtId="165" fontId="6" fillId="0" borderId="0" xfId="0" applyNumberFormat="1" applyFont="1" applyAlignment="1">
      <alignment horizontal="center"/>
    </xf>
    <xf numFmtId="0" fontId="19" fillId="0" borderId="18" xfId="0" applyFont="1" applyBorder="1"/>
    <xf numFmtId="0" fontId="19" fillId="0" borderId="17" xfId="0" applyFont="1" applyBorder="1"/>
    <xf numFmtId="0" fontId="19" fillId="0" borderId="17" xfId="0" applyFont="1" applyFill="1" applyBorder="1"/>
    <xf numFmtId="0" fontId="19" fillId="0" borderId="9" xfId="0" applyFont="1" applyBorder="1"/>
    <xf numFmtId="0" fontId="19" fillId="0" borderId="23" xfId="0" applyFont="1" applyBorder="1"/>
    <xf numFmtId="0" fontId="19" fillId="0" borderId="23" xfId="0" applyFont="1" applyFill="1" applyBorder="1"/>
    <xf numFmtId="0" fontId="19" fillId="0" borderId="20" xfId="0" applyFont="1" applyBorder="1"/>
    <xf numFmtId="0" fontId="19" fillId="0" borderId="22" xfId="0" applyFont="1" applyBorder="1"/>
    <xf numFmtId="0" fontId="32" fillId="0" borderId="7" xfId="0" applyFont="1" applyBorder="1"/>
    <xf numFmtId="0" fontId="19" fillId="0" borderId="7" xfId="0" applyFont="1" applyBorder="1"/>
    <xf numFmtId="0" fontId="19" fillId="0" borderId="22" xfId="0" applyFont="1" applyBorder="1" applyAlignment="1">
      <alignment horizontal="center"/>
    </xf>
    <xf numFmtId="0" fontId="32" fillId="0" borderId="22" xfId="0" applyFont="1" applyBorder="1" applyAlignment="1">
      <alignment horizontal="center"/>
    </xf>
    <xf numFmtId="0" fontId="19" fillId="0" borderId="0" xfId="0" applyFont="1" applyBorder="1"/>
    <xf numFmtId="0" fontId="32" fillId="0" borderId="22" xfId="0" applyFont="1" applyBorder="1"/>
    <xf numFmtId="0" fontId="19" fillId="0" borderId="22" xfId="0" applyFont="1" applyFill="1" applyBorder="1"/>
    <xf numFmtId="0" fontId="19" fillId="0" borderId="22" xfId="0" applyFont="1" applyFill="1" applyBorder="1" applyAlignment="1">
      <alignment horizontal="center"/>
    </xf>
    <xf numFmtId="0" fontId="19" fillId="0" borderId="11" xfId="0" applyFont="1" applyBorder="1"/>
    <xf numFmtId="0" fontId="19" fillId="0" borderId="8" xfId="0" applyFont="1" applyBorder="1"/>
    <xf numFmtId="0" fontId="19" fillId="0" borderId="8" xfId="0" applyFont="1" applyBorder="1" applyAlignment="1">
      <alignment horizontal="center"/>
    </xf>
    <xf numFmtId="0" fontId="19" fillId="0" borderId="19" xfId="0" applyFont="1" applyBorder="1"/>
    <xf numFmtId="0" fontId="19" fillId="0" borderId="7" xfId="0" applyFont="1" applyBorder="1" applyAlignment="1">
      <alignment horizontal="center"/>
    </xf>
    <xf numFmtId="0" fontId="19" fillId="0" borderId="21" xfId="0" applyFont="1" applyBorder="1" applyAlignment="1">
      <alignment horizontal="center"/>
    </xf>
    <xf numFmtId="0" fontId="19" fillId="0" borderId="21" xfId="0" applyFont="1" applyBorder="1"/>
    <xf numFmtId="0" fontId="19" fillId="0" borderId="14" xfId="0" applyFont="1" applyBorder="1"/>
    <xf numFmtId="0" fontId="19" fillId="0" borderId="21" xfId="0" applyFont="1" applyFill="1" applyBorder="1"/>
    <xf numFmtId="0" fontId="19" fillId="0" borderId="12" xfId="0" applyFont="1" applyBorder="1"/>
    <xf numFmtId="0" fontId="19" fillId="0" borderId="18" xfId="0" applyFont="1" applyBorder="1" applyAlignment="1">
      <alignment horizontal="center"/>
    </xf>
    <xf numFmtId="0" fontId="0" fillId="0" borderId="0" xfId="0" applyAlignment="1">
      <alignment horizontal="center"/>
    </xf>
    <xf numFmtId="0" fontId="0" fillId="0" borderId="0" xfId="0" applyAlignment="1">
      <alignment horizontal="left"/>
    </xf>
    <xf numFmtId="3" fontId="0" fillId="0" borderId="0" xfId="0" applyNumberFormat="1" applyAlignment="1">
      <alignment horizontal="left"/>
    </xf>
    <xf numFmtId="165" fontId="0" fillId="0" borderId="0" xfId="0" applyNumberFormat="1" applyAlignment="1">
      <alignment horizontal="center"/>
    </xf>
    <xf numFmtId="2" fontId="0" fillId="0" borderId="0" xfId="0" applyNumberFormat="1" applyAlignment="1">
      <alignment horizontal="center"/>
    </xf>
    <xf numFmtId="164" fontId="0" fillId="0" borderId="0" xfId="0" applyNumberFormat="1" applyAlignment="1">
      <alignment horizontal="center"/>
    </xf>
    <xf numFmtId="49" fontId="11" fillId="0" borderId="0" xfId="0" applyNumberFormat="1" applyFont="1" applyAlignment="1">
      <alignment horizontal="left"/>
    </xf>
    <xf numFmtId="49" fontId="0" fillId="0" borderId="0" xfId="0" applyNumberFormat="1" applyAlignment="1">
      <alignment horizontal="left"/>
    </xf>
    <xf numFmtId="0" fontId="0" fillId="0" borderId="0" xfId="0" applyAlignment="1">
      <alignment horizontal="center" vertical="top"/>
    </xf>
    <xf numFmtId="2" fontId="5" fillId="0" borderId="0" xfId="0" applyNumberFormat="1" applyFont="1" applyAlignment="1">
      <alignment horizontal="center"/>
    </xf>
    <xf numFmtId="1" fontId="0" fillId="0" borderId="0" xfId="0" applyNumberFormat="1" applyAlignment="1">
      <alignment horizontal="center"/>
    </xf>
    <xf numFmtId="0" fontId="0" fillId="0" borderId="0" xfId="0" applyAlignment="1">
      <alignment horizontal="right"/>
    </xf>
    <xf numFmtId="164" fontId="11" fillId="0" borderId="0" xfId="0" applyNumberFormat="1" applyFont="1" applyAlignment="1">
      <alignment horizontal="center"/>
    </xf>
    <xf numFmtId="3" fontId="0" fillId="0" borderId="0" xfId="0" applyNumberFormat="1" applyAlignment="1">
      <alignment horizontal="center"/>
    </xf>
    <xf numFmtId="165" fontId="5" fillId="0" borderId="0" xfId="0" applyNumberFormat="1" applyFont="1" applyAlignment="1">
      <alignment horizontal="center"/>
    </xf>
    <xf numFmtId="4" fontId="5" fillId="0" borderId="0" xfId="0" applyNumberFormat="1" applyFont="1" applyAlignment="1">
      <alignment horizontal="center"/>
    </xf>
    <xf numFmtId="4" fontId="0" fillId="0" borderId="0" xfId="0" applyNumberFormat="1" applyAlignment="1">
      <alignment horizontal="center"/>
    </xf>
    <xf numFmtId="4" fontId="7" fillId="0" borderId="0" xfId="0" applyNumberFormat="1" applyFont="1" applyAlignment="1">
      <alignment horizontal="center"/>
    </xf>
    <xf numFmtId="3" fontId="0" fillId="0" borderId="0" xfId="0" quotePrefix="1" applyNumberFormat="1" applyAlignment="1">
      <alignment horizontal="left"/>
    </xf>
    <xf numFmtId="2" fontId="0" fillId="0" borderId="0" xfId="0" applyNumberFormat="1" applyAlignment="1">
      <alignment horizontal="right"/>
    </xf>
    <xf numFmtId="0" fontId="0" fillId="0" borderId="0" xfId="0" applyFill="1" applyAlignment="1">
      <alignment horizontal="right"/>
    </xf>
    <xf numFmtId="4" fontId="5" fillId="0" borderId="0" xfId="0" applyNumberFormat="1" applyFont="1" applyAlignment="1"/>
    <xf numFmtId="0" fontId="6" fillId="0" borderId="0" xfId="0" applyFont="1" applyAlignment="1">
      <alignment horizontal="right"/>
    </xf>
    <xf numFmtId="0" fontId="0" fillId="0" borderId="0" xfId="0" applyFill="1" applyAlignment="1">
      <alignment horizontal="center"/>
    </xf>
    <xf numFmtId="166" fontId="0" fillId="0" borderId="0" xfId="0" applyNumberFormat="1" applyAlignment="1">
      <alignment horizontal="center"/>
    </xf>
    <xf numFmtId="0" fontId="0" fillId="0" borderId="0" xfId="0" applyBorder="1" applyAlignment="1">
      <alignment horizontal="left"/>
    </xf>
    <xf numFmtId="165" fontId="0" fillId="0" borderId="0" xfId="0" applyNumberFormat="1" applyAlignment="1">
      <alignment horizontal="right"/>
    </xf>
    <xf numFmtId="164" fontId="0" fillId="0" borderId="0" xfId="0" applyNumberFormat="1" applyAlignment="1">
      <alignment horizontal="left"/>
    </xf>
    <xf numFmtId="168" fontId="0" fillId="0" borderId="0" xfId="0" applyNumberFormat="1" applyAlignment="1">
      <alignment horizontal="center"/>
    </xf>
    <xf numFmtId="4" fontId="5" fillId="0" borderId="0" xfId="0" applyNumberFormat="1" applyFont="1" applyAlignment="1">
      <alignment horizontal="right"/>
    </xf>
    <xf numFmtId="0" fontId="0" fillId="0" borderId="0" xfId="0" applyAlignment="1"/>
    <xf numFmtId="0" fontId="6" fillId="0" borderId="0" xfId="0" applyFont="1" applyFill="1" applyAlignment="1">
      <alignment horizontal="right"/>
    </xf>
    <xf numFmtId="4" fontId="0" fillId="0" borderId="0" xfId="0" applyNumberFormat="1" applyFill="1" applyAlignment="1">
      <alignment horizontal="center"/>
    </xf>
    <xf numFmtId="165" fontId="0" fillId="0" borderId="0" xfId="0" applyNumberFormat="1" applyFill="1" applyAlignment="1">
      <alignment horizontal="center"/>
    </xf>
    <xf numFmtId="0" fontId="11" fillId="0" borderId="0" xfId="0" applyFont="1" applyAlignment="1"/>
    <xf numFmtId="165" fontId="0" fillId="0" borderId="0" xfId="0" applyNumberFormat="1" applyAlignment="1">
      <alignment horizontal="center"/>
    </xf>
    <xf numFmtId="2" fontId="5" fillId="0" borderId="0" xfId="0" applyNumberFormat="1" applyFont="1" applyAlignment="1">
      <alignment horizontal="right"/>
    </xf>
    <xf numFmtId="0" fontId="3" fillId="0" borderId="0" xfId="0" applyFont="1" applyFill="1"/>
    <xf numFmtId="0" fontId="19" fillId="0" borderId="0" xfId="0" applyFont="1" applyFill="1" applyBorder="1"/>
    <xf numFmtId="165" fontId="0" fillId="0" borderId="0" xfId="0" applyNumberFormat="1" applyAlignment="1">
      <alignment horizontal="center"/>
    </xf>
    <xf numFmtId="0" fontId="0" fillId="0" borderId="22" xfId="0" applyBorder="1"/>
    <xf numFmtId="165" fontId="19" fillId="0" borderId="22" xfId="0" applyNumberFormat="1" applyFont="1" applyBorder="1"/>
    <xf numFmtId="165" fontId="19" fillId="0" borderId="8" xfId="0" applyNumberFormat="1" applyFont="1" applyBorder="1"/>
    <xf numFmtId="165" fontId="19" fillId="0" borderId="7" xfId="0" applyNumberFormat="1" applyFont="1" applyBorder="1"/>
    <xf numFmtId="165" fontId="19" fillId="0" borderId="0" xfId="0" applyNumberFormat="1" applyFont="1" applyBorder="1"/>
    <xf numFmtId="2" fontId="0" fillId="0" borderId="0" xfId="0" applyNumberFormat="1" applyAlignment="1">
      <alignment horizontal="center"/>
    </xf>
    <xf numFmtId="0" fontId="0" fillId="0" borderId="0" xfId="0" applyAlignment="1">
      <alignment horizontal="left"/>
    </xf>
    <xf numFmtId="4" fontId="0" fillId="0" borderId="0" xfId="0" applyNumberFormat="1" applyAlignment="1">
      <alignment horizontal="center"/>
    </xf>
    <xf numFmtId="0" fontId="0" fillId="0" borderId="0" xfId="0" applyAlignment="1">
      <alignment horizontal="center"/>
    </xf>
    <xf numFmtId="49" fontId="0" fillId="0" borderId="0" xfId="0" applyNumberFormat="1" applyAlignment="1">
      <alignment horizontal="left"/>
    </xf>
    <xf numFmtId="2" fontId="5" fillId="0" borderId="0" xfId="0" applyNumberFormat="1" applyFont="1" applyAlignment="1">
      <alignment horizontal="center"/>
    </xf>
    <xf numFmtId="9" fontId="0" fillId="0" borderId="0" xfId="0" applyNumberFormat="1" applyAlignment="1">
      <alignment horizontal="center"/>
    </xf>
    <xf numFmtId="165" fontId="0" fillId="0" borderId="0" xfId="0" applyNumberFormat="1" applyAlignment="1">
      <alignment horizontal="center"/>
    </xf>
    <xf numFmtId="49" fontId="11" fillId="0" borderId="0" xfId="0" applyNumberFormat="1" applyFont="1" applyAlignment="1">
      <alignment horizontal="left"/>
    </xf>
    <xf numFmtId="0" fontId="0" fillId="0" borderId="0" xfId="0" applyAlignment="1">
      <alignment horizontal="right"/>
    </xf>
    <xf numFmtId="1" fontId="0" fillId="0" borderId="0" xfId="0" applyNumberFormat="1" applyAlignment="1">
      <alignment horizontal="center"/>
    </xf>
    <xf numFmtId="164" fontId="0" fillId="0" borderId="0" xfId="0" applyNumberFormat="1" applyAlignment="1">
      <alignment horizontal="center"/>
    </xf>
    <xf numFmtId="0" fontId="11" fillId="0" borderId="0" xfId="0" applyFont="1" applyAlignment="1"/>
    <xf numFmtId="0" fontId="0" fillId="0" borderId="0" xfId="0" applyAlignment="1"/>
    <xf numFmtId="4" fontId="5" fillId="0" borderId="0" xfId="0" applyNumberFormat="1" applyFont="1" applyAlignment="1">
      <alignment horizontal="center"/>
    </xf>
    <xf numFmtId="164" fontId="0" fillId="0" borderId="0" xfId="0" applyNumberFormat="1" applyAlignment="1">
      <alignment horizontal="left"/>
    </xf>
    <xf numFmtId="4" fontId="7" fillId="0" borderId="0" xfId="0" applyNumberFormat="1" applyFont="1" applyAlignment="1">
      <alignment horizontal="center"/>
    </xf>
    <xf numFmtId="164" fontId="11" fillId="0" borderId="0" xfId="0" applyNumberFormat="1" applyFont="1" applyAlignment="1">
      <alignment horizontal="center"/>
    </xf>
    <xf numFmtId="4" fontId="5" fillId="0" borderId="0" xfId="0" applyNumberFormat="1" applyFont="1" applyAlignment="1">
      <alignment horizontal="right"/>
    </xf>
    <xf numFmtId="0" fontId="29" fillId="0" borderId="0" xfId="0" applyFont="1" applyAlignment="1">
      <alignment horizontal="center"/>
    </xf>
    <xf numFmtId="0" fontId="19" fillId="4" borderId="7" xfId="0" applyFont="1" applyFill="1" applyBorder="1"/>
    <xf numFmtId="0" fontId="0" fillId="0" borderId="0" xfId="0" applyAlignment="1">
      <alignment horizontal="center"/>
    </xf>
    <xf numFmtId="0" fontId="0" fillId="0" borderId="0" xfId="0" applyAlignment="1">
      <alignment horizontal="left"/>
    </xf>
    <xf numFmtId="3" fontId="0" fillId="0" borderId="0" xfId="0" applyNumberFormat="1" applyAlignment="1">
      <alignment horizontal="left"/>
    </xf>
    <xf numFmtId="165" fontId="0" fillId="0" borderId="0" xfId="0" applyNumberFormat="1" applyAlignment="1">
      <alignment horizontal="center"/>
    </xf>
    <xf numFmtId="0" fontId="6" fillId="0" borderId="0" xfId="0" applyFont="1" applyAlignment="1">
      <alignment horizontal="left"/>
    </xf>
    <xf numFmtId="2" fontId="0" fillId="0" borderId="0" xfId="0" applyNumberFormat="1" applyAlignment="1">
      <alignment horizontal="center"/>
    </xf>
    <xf numFmtId="164" fontId="0" fillId="0" borderId="0" xfId="0" applyNumberFormat="1" applyAlignment="1">
      <alignment horizontal="center"/>
    </xf>
    <xf numFmtId="0" fontId="0" fillId="0" borderId="0" xfId="0" applyAlignment="1">
      <alignment horizontal="center" vertical="top"/>
    </xf>
    <xf numFmtId="2" fontId="5" fillId="0" borderId="0" xfId="0" applyNumberFormat="1" applyFont="1" applyAlignment="1">
      <alignment horizontal="center"/>
    </xf>
    <xf numFmtId="1" fontId="0" fillId="0" borderId="0" xfId="0" applyNumberFormat="1" applyAlignment="1">
      <alignment horizontal="center"/>
    </xf>
    <xf numFmtId="0" fontId="0" fillId="0" borderId="0" xfId="0" applyAlignment="1">
      <alignment horizontal="right"/>
    </xf>
    <xf numFmtId="164" fontId="11" fillId="0" borderId="0" xfId="0" applyNumberFormat="1" applyFont="1" applyAlignment="1">
      <alignment horizontal="center"/>
    </xf>
    <xf numFmtId="3" fontId="0" fillId="0" borderId="0" xfId="0" applyNumberFormat="1" applyAlignment="1">
      <alignment horizontal="center"/>
    </xf>
    <xf numFmtId="4" fontId="0" fillId="0" borderId="0" xfId="0" applyNumberFormat="1" applyAlignment="1">
      <alignment horizontal="center"/>
    </xf>
    <xf numFmtId="2" fontId="0" fillId="0" borderId="0" xfId="0" applyNumberFormat="1" applyAlignment="1">
      <alignment horizontal="right"/>
    </xf>
    <xf numFmtId="0" fontId="0" fillId="0" borderId="0" xfId="0" applyFill="1" applyAlignment="1">
      <alignment horizontal="right"/>
    </xf>
    <xf numFmtId="4" fontId="5" fillId="0" borderId="0" xfId="0" applyNumberFormat="1" applyFont="1" applyAlignment="1"/>
    <xf numFmtId="4" fontId="0" fillId="0" borderId="0" xfId="0" applyNumberFormat="1" applyAlignment="1">
      <alignment horizontal="right"/>
    </xf>
    <xf numFmtId="4" fontId="0" fillId="0" borderId="0" xfId="0" applyNumberFormat="1" applyAlignment="1">
      <alignment horizontal="left"/>
    </xf>
    <xf numFmtId="164" fontId="0" fillId="0" borderId="0" xfId="0" applyNumberFormat="1" applyAlignment="1">
      <alignment horizontal="right"/>
    </xf>
    <xf numFmtId="0" fontId="0" fillId="0" borderId="0" xfId="0" applyBorder="1" applyAlignment="1">
      <alignment horizontal="right"/>
    </xf>
    <xf numFmtId="165" fontId="0" fillId="0" borderId="0" xfId="0" applyNumberFormat="1" applyAlignment="1">
      <alignment horizontal="right"/>
    </xf>
    <xf numFmtId="2" fontId="22" fillId="0" borderId="0" xfId="0" applyNumberFormat="1" applyFont="1" applyAlignment="1">
      <alignment horizontal="center"/>
    </xf>
    <xf numFmtId="0" fontId="11" fillId="0" borderId="0" xfId="0" quotePrefix="1" applyFont="1" applyAlignment="1">
      <alignment horizontal="left"/>
    </xf>
    <xf numFmtId="4" fontId="5" fillId="0" borderId="0" xfId="0" applyNumberFormat="1" applyFont="1" applyAlignment="1">
      <alignment horizontal="right"/>
    </xf>
    <xf numFmtId="0" fontId="0" fillId="0" borderId="0" xfId="0" applyAlignment="1"/>
    <xf numFmtId="0" fontId="0" fillId="0" borderId="0" xfId="0" applyNumberFormat="1" applyAlignment="1"/>
    <xf numFmtId="3" fontId="5" fillId="0" borderId="0" xfId="0" applyNumberFormat="1" applyFont="1" applyAlignment="1"/>
    <xf numFmtId="165" fontId="11" fillId="0" borderId="0" xfId="0" applyNumberFormat="1" applyFont="1" applyAlignment="1">
      <alignment horizontal="center"/>
    </xf>
    <xf numFmtId="3" fontId="17" fillId="0" borderId="0" xfId="0" applyNumberFormat="1" applyFont="1" applyAlignment="1"/>
    <xf numFmtId="2" fontId="8" fillId="0" borderId="0" xfId="0" applyNumberFormat="1" applyFont="1" applyAlignment="1"/>
    <xf numFmtId="0" fontId="0" fillId="0" borderId="0" xfId="0" applyAlignment="1">
      <alignment vertical="top"/>
    </xf>
    <xf numFmtId="2" fontId="5" fillId="0" borderId="0" xfId="0" applyNumberFormat="1" applyFont="1" applyAlignment="1"/>
    <xf numFmtId="165" fontId="0" fillId="0" borderId="0" xfId="0" applyNumberFormat="1" applyFill="1" applyAlignment="1"/>
    <xf numFmtId="4" fontId="0" fillId="0" borderId="0" xfId="0" applyNumberFormat="1" applyAlignment="1">
      <alignment horizontal="center"/>
    </xf>
    <xf numFmtId="0" fontId="0" fillId="0" borderId="0" xfId="0" applyAlignment="1">
      <alignment horizontal="center"/>
    </xf>
    <xf numFmtId="4" fontId="0" fillId="0" borderId="0" xfId="0" applyNumberFormat="1" applyAlignment="1">
      <alignment horizontal="left"/>
    </xf>
    <xf numFmtId="0" fontId="0" fillId="0" borderId="0" xfId="0" applyAlignment="1">
      <alignment horizontal="left"/>
    </xf>
    <xf numFmtId="165" fontId="0" fillId="0" borderId="0" xfId="0" applyNumberFormat="1" applyAlignment="1">
      <alignment horizontal="center"/>
    </xf>
    <xf numFmtId="164" fontId="0" fillId="0" borderId="0" xfId="0" applyNumberFormat="1" applyAlignment="1">
      <alignment horizontal="center"/>
    </xf>
    <xf numFmtId="165" fontId="0" fillId="0" borderId="0" xfId="0" applyNumberFormat="1" applyAlignment="1">
      <alignment horizontal="right"/>
    </xf>
    <xf numFmtId="0" fontId="0" fillId="0" borderId="0" xfId="0" applyAlignment="1">
      <alignment horizontal="right"/>
    </xf>
    <xf numFmtId="164" fontId="0" fillId="0" borderId="0" xfId="0" applyNumberFormat="1" applyAlignment="1">
      <alignment horizontal="right"/>
    </xf>
    <xf numFmtId="0" fontId="29" fillId="0" borderId="0" xfId="0" applyFont="1" applyAlignment="1">
      <alignment horizontal="center"/>
    </xf>
    <xf numFmtId="4" fontId="5" fillId="0" borderId="0" xfId="0" applyNumberFormat="1" applyFont="1" applyAlignment="1">
      <alignment horizontal="center"/>
    </xf>
    <xf numFmtId="0" fontId="0" fillId="0" borderId="0" xfId="0" applyAlignment="1"/>
    <xf numFmtId="165" fontId="7" fillId="0" borderId="0" xfId="0" applyNumberFormat="1" applyFont="1" applyBorder="1" applyAlignment="1">
      <alignment horizontal="center"/>
    </xf>
    <xf numFmtId="166" fontId="8" fillId="0" borderId="0" xfId="0" applyNumberFormat="1" applyFont="1" applyBorder="1" applyAlignment="1">
      <alignment horizontal="center"/>
    </xf>
    <xf numFmtId="2" fontId="0" fillId="0" borderId="0" xfId="0" applyNumberFormat="1" applyAlignment="1">
      <alignment horizontal="center"/>
    </xf>
    <xf numFmtId="4" fontId="0" fillId="0" borderId="0" xfId="0" applyNumberFormat="1" applyFill="1" applyAlignment="1">
      <alignment horizontal="center"/>
    </xf>
    <xf numFmtId="166" fontId="0" fillId="0" borderId="0" xfId="0" applyNumberFormat="1" applyAlignment="1">
      <alignment horizontal="center"/>
    </xf>
    <xf numFmtId="165" fontId="0" fillId="0" borderId="0" xfId="0" applyNumberFormat="1" applyFill="1" applyAlignment="1">
      <alignment horizontal="center"/>
    </xf>
    <xf numFmtId="0" fontId="7" fillId="0" borderId="0" xfId="0" applyFont="1" applyFill="1" applyAlignment="1">
      <alignment horizontal="center"/>
    </xf>
    <xf numFmtId="4" fontId="5" fillId="0" borderId="0" xfId="0" applyNumberFormat="1" applyFont="1" applyAlignment="1"/>
    <xf numFmtId="164" fontId="0" fillId="0" borderId="0" xfId="0" applyNumberFormat="1" applyFill="1" applyAlignment="1">
      <alignment horizontal="center"/>
    </xf>
    <xf numFmtId="164" fontId="0" fillId="0" borderId="0" xfId="0" applyNumberFormat="1" applyAlignment="1">
      <alignment horizontal="left"/>
    </xf>
    <xf numFmtId="168" fontId="0" fillId="0" borderId="0" xfId="0" applyNumberFormat="1" applyAlignment="1">
      <alignment horizontal="center"/>
    </xf>
    <xf numFmtId="0" fontId="35" fillId="0" borderId="0" xfId="4" applyFont="1" applyFill="1" applyAlignment="1">
      <alignment horizontal="centerContinuous"/>
    </xf>
    <xf numFmtId="0" fontId="36" fillId="0" borderId="0" xfId="4" applyFont="1" applyFill="1" applyAlignment="1">
      <alignment horizontal="centerContinuous"/>
    </xf>
    <xf numFmtId="0" fontId="37" fillId="0" borderId="0" xfId="4" applyFont="1" applyFill="1"/>
    <xf numFmtId="0" fontId="36" fillId="0" borderId="0" xfId="4" applyFont="1" applyFill="1" applyAlignment="1"/>
    <xf numFmtId="0" fontId="38" fillId="0" borderId="0" xfId="4" applyFont="1" applyFill="1" applyAlignment="1"/>
    <xf numFmtId="0" fontId="39" fillId="0" borderId="0" xfId="4" applyFont="1" applyFill="1" applyAlignment="1"/>
    <xf numFmtId="0" fontId="39" fillId="0" borderId="0" xfId="4" applyFont="1" applyFill="1" applyAlignment="1">
      <alignment vertical="top"/>
    </xf>
    <xf numFmtId="2" fontId="36" fillId="0" borderId="0" xfId="4" applyNumberFormat="1" applyFont="1" applyFill="1" applyAlignment="1"/>
    <xf numFmtId="2" fontId="37" fillId="0" borderId="0" xfId="4" applyNumberFormat="1" applyFont="1" applyFill="1"/>
    <xf numFmtId="2" fontId="37" fillId="0" borderId="0" xfId="4" applyNumberFormat="1" applyFont="1" applyFill="1" applyAlignment="1">
      <alignment horizontal="left"/>
    </xf>
    <xf numFmtId="0" fontId="37" fillId="0" borderId="0" xfId="4" applyFont="1" applyFill="1" applyBorder="1"/>
    <xf numFmtId="0" fontId="6" fillId="0" borderId="0" xfId="4" applyFont="1" applyFill="1" applyBorder="1"/>
    <xf numFmtId="0" fontId="36" fillId="0" borderId="0" xfId="4" applyFont="1" applyFill="1" applyBorder="1"/>
    <xf numFmtId="2" fontId="37" fillId="0" borderId="0" xfId="4" applyNumberFormat="1" applyFont="1" applyFill="1" applyBorder="1"/>
    <xf numFmtId="2" fontId="39" fillId="0" borderId="0" xfId="4" applyNumberFormat="1" applyFont="1" applyFill="1" applyBorder="1" applyAlignment="1">
      <alignment horizontal="center"/>
    </xf>
    <xf numFmtId="2" fontId="37" fillId="0" borderId="0" xfId="4" applyNumberFormat="1" applyFont="1" applyFill="1" applyBorder="1" applyAlignment="1">
      <alignment horizontal="center"/>
    </xf>
    <xf numFmtId="2" fontId="37" fillId="0" borderId="5" xfId="4" applyNumberFormat="1" applyFont="1" applyFill="1" applyBorder="1" applyAlignment="1">
      <alignment horizontal="left"/>
    </xf>
    <xf numFmtId="2" fontId="37" fillId="0" borderId="5" xfId="4" applyNumberFormat="1" applyFont="1" applyFill="1" applyBorder="1" applyAlignment="1">
      <alignment horizontal="center"/>
    </xf>
    <xf numFmtId="2" fontId="37" fillId="0" borderId="5" xfId="4" applyNumberFormat="1" applyFont="1" applyFill="1" applyBorder="1" applyAlignment="1">
      <alignment horizontal="right"/>
    </xf>
    <xf numFmtId="2" fontId="39" fillId="0" borderId="0" xfId="4" applyNumberFormat="1" applyFont="1" applyFill="1" applyAlignment="1">
      <alignment horizontal="center"/>
    </xf>
    <xf numFmtId="0" fontId="40" fillId="0" borderId="0" xfId="4" applyFont="1" applyFill="1"/>
    <xf numFmtId="2" fontId="39" fillId="0" borderId="0" xfId="4" applyNumberFormat="1" applyFont="1" applyFill="1" applyAlignment="1">
      <alignment horizontal="left"/>
    </xf>
    <xf numFmtId="0" fontId="39" fillId="0" borderId="0" xfId="4" applyFont="1" applyFill="1"/>
    <xf numFmtId="0" fontId="39" fillId="0" borderId="0" xfId="4" applyFont="1" applyFill="1" applyBorder="1"/>
    <xf numFmtId="0" fontId="37" fillId="0" borderId="0" xfId="4" applyFont="1" applyFill="1" applyAlignment="1">
      <alignment horizontal="center"/>
    </xf>
    <xf numFmtId="2" fontId="37" fillId="0" borderId="0" xfId="4" applyNumberFormat="1" applyFont="1" applyFill="1" applyBorder="1" applyAlignment="1">
      <alignment horizontal="left"/>
    </xf>
    <xf numFmtId="169" fontId="37" fillId="0" borderId="0" xfId="4" applyNumberFormat="1" applyFont="1" applyFill="1" applyBorder="1" applyAlignment="1">
      <alignment horizontal="right"/>
    </xf>
    <xf numFmtId="0" fontId="37" fillId="0" borderId="0" xfId="4" applyFont="1" applyFill="1" applyBorder="1" applyAlignment="1">
      <alignment horizontal="left"/>
    </xf>
    <xf numFmtId="2" fontId="37" fillId="0" borderId="0" xfId="4" applyNumberFormat="1" applyFont="1" applyFill="1" applyAlignment="1">
      <alignment horizontal="center"/>
    </xf>
    <xf numFmtId="0" fontId="37" fillId="0" borderId="0" xfId="4" applyFont="1" applyFill="1" applyBorder="1" applyAlignment="1">
      <alignment horizontal="center"/>
    </xf>
    <xf numFmtId="0" fontId="39" fillId="0" borderId="5" xfId="4" applyFont="1" applyFill="1" applyBorder="1"/>
    <xf numFmtId="2" fontId="39" fillId="0" borderId="5" xfId="4" applyNumberFormat="1" applyFont="1" applyFill="1" applyBorder="1" applyAlignment="1">
      <alignment horizontal="center"/>
    </xf>
    <xf numFmtId="0" fontId="41" fillId="0" borderId="0" xfId="4" applyFont="1" applyFill="1"/>
    <xf numFmtId="0" fontId="37" fillId="0" borderId="0" xfId="4" applyFont="1" applyFill="1" applyAlignment="1">
      <alignment horizontal="right"/>
    </xf>
    <xf numFmtId="2" fontId="37" fillId="0" borderId="0" xfId="4" applyNumberFormat="1" applyFont="1" applyFill="1" applyBorder="1" applyAlignment="1">
      <alignment horizontal="right"/>
    </xf>
    <xf numFmtId="2" fontId="39" fillId="0" borderId="0" xfId="4" applyNumberFormat="1" applyFont="1" applyFill="1"/>
    <xf numFmtId="165" fontId="37" fillId="0" borderId="0" xfId="4" applyNumberFormat="1" applyFont="1" applyFill="1" applyBorder="1"/>
    <xf numFmtId="164" fontId="37" fillId="0" borderId="0" xfId="5" applyNumberFormat="1" applyFont="1" applyFill="1" applyBorder="1"/>
    <xf numFmtId="0" fontId="37" fillId="0" borderId="0" xfId="5" applyFont="1" applyFill="1" applyBorder="1"/>
    <xf numFmtId="0" fontId="22" fillId="0" borderId="0" xfId="0" applyFont="1" applyFill="1"/>
    <xf numFmtId="165" fontId="9" fillId="0" borderId="0" xfId="4" applyNumberFormat="1" applyFont="1" applyFill="1"/>
    <xf numFmtId="0" fontId="22" fillId="0" borderId="0" xfId="0" applyFont="1" applyFill="1" applyBorder="1"/>
    <xf numFmtId="165" fontId="37" fillId="0" borderId="0" xfId="4" applyNumberFormat="1" applyFont="1" applyFill="1"/>
    <xf numFmtId="165" fontId="22" fillId="0" borderId="0" xfId="0" applyNumberFormat="1" applyFont="1" applyFill="1"/>
    <xf numFmtId="2" fontId="37" fillId="0" borderId="5" xfId="4" applyNumberFormat="1" applyFont="1" applyFill="1" applyBorder="1"/>
    <xf numFmtId="0" fontId="9" fillId="0" borderId="0" xfId="4" applyFont="1" applyFill="1"/>
    <xf numFmtId="164" fontId="39" fillId="0" borderId="0" xfId="0" applyNumberFormat="1" applyFont="1" applyFill="1" applyBorder="1" applyAlignment="1"/>
    <xf numFmtId="165" fontId="39" fillId="0" borderId="0" xfId="4" applyNumberFormat="1" applyFont="1" applyFill="1"/>
    <xf numFmtId="2" fontId="9" fillId="0" borderId="0" xfId="4" applyNumberFormat="1" applyFont="1" applyFill="1"/>
    <xf numFmtId="0" fontId="22" fillId="0" borderId="3" xfId="0" applyFont="1" applyFill="1" applyBorder="1"/>
    <xf numFmtId="17" fontId="11" fillId="0" borderId="0" xfId="0" applyNumberFormat="1" applyFont="1" applyFill="1" applyAlignment="1">
      <alignment horizontal="right"/>
    </xf>
    <xf numFmtId="0" fontId="11" fillId="0" borderId="0" xfId="0" applyFont="1" applyFill="1" applyAlignment="1">
      <alignment horizontal="left"/>
    </xf>
    <xf numFmtId="2" fontId="11" fillId="0" borderId="0" xfId="0" applyNumberFormat="1" applyFont="1" applyFill="1"/>
    <xf numFmtId="0" fontId="6" fillId="0" borderId="0" xfId="0" applyFont="1" applyFill="1" applyAlignment="1">
      <alignment horizontal="left"/>
    </xf>
    <xf numFmtId="0" fontId="11" fillId="0" borderId="0" xfId="0" applyFont="1" applyFill="1" applyAlignment="1">
      <alignment horizontal="right"/>
    </xf>
    <xf numFmtId="1" fontId="11" fillId="0" borderId="0" xfId="0" applyNumberFormat="1" applyFont="1" applyFill="1" applyAlignment="1">
      <alignment horizontal="left"/>
    </xf>
    <xf numFmtId="0" fontId="24" fillId="0" borderId="0" xfId="0" applyFont="1" applyFill="1"/>
    <xf numFmtId="0" fontId="24" fillId="0" borderId="0" xfId="0" applyFont="1" applyFill="1" applyAlignment="1">
      <alignment horizontal="right"/>
    </xf>
    <xf numFmtId="2" fontId="24" fillId="0" borderId="0" xfId="0" applyNumberFormat="1" applyFont="1" applyFill="1" applyAlignment="1">
      <alignment horizontal="left"/>
    </xf>
    <xf numFmtId="2" fontId="24" fillId="0" borderId="0" xfId="0" applyNumberFormat="1" applyFont="1" applyFill="1"/>
    <xf numFmtId="2" fontId="24" fillId="0" borderId="0" xfId="0" applyNumberFormat="1" applyFont="1" applyFill="1" applyAlignment="1">
      <alignment horizontal="right"/>
    </xf>
    <xf numFmtId="2" fontId="43" fillId="0" borderId="0" xfId="4" applyNumberFormat="1" applyFont="1" applyFill="1"/>
    <xf numFmtId="0" fontId="22" fillId="0" borderId="1" xfId="0" applyFont="1" applyFill="1" applyBorder="1"/>
    <xf numFmtId="0" fontId="37" fillId="0" borderId="1" xfId="4" applyFont="1" applyFill="1" applyBorder="1"/>
    <xf numFmtId="0" fontId="21" fillId="0" borderId="1" xfId="4" applyFont="1" applyFill="1" applyBorder="1"/>
    <xf numFmtId="0" fontId="43" fillId="0" borderId="1" xfId="4" applyFont="1" applyFill="1" applyBorder="1"/>
    <xf numFmtId="1" fontId="24" fillId="0" borderId="1" xfId="0" applyNumberFormat="1" applyFont="1" applyFill="1" applyBorder="1"/>
    <xf numFmtId="2" fontId="24" fillId="0" borderId="1" xfId="0" applyNumberFormat="1" applyFont="1" applyFill="1" applyBorder="1"/>
    <xf numFmtId="165" fontId="24" fillId="0" borderId="1" xfId="0" applyNumberFormat="1" applyFont="1" applyFill="1" applyBorder="1"/>
    <xf numFmtId="0" fontId="24" fillId="0" borderId="1" xfId="0" applyFont="1" applyFill="1" applyBorder="1"/>
    <xf numFmtId="2" fontId="43" fillId="0" borderId="1" xfId="4" applyNumberFormat="1" applyFont="1" applyFill="1" applyBorder="1"/>
    <xf numFmtId="0" fontId="44" fillId="0" borderId="1" xfId="0" applyFont="1" applyFill="1" applyBorder="1"/>
    <xf numFmtId="2" fontId="45" fillId="0" borderId="1" xfId="0" applyNumberFormat="1" applyFont="1" applyFill="1" applyBorder="1"/>
    <xf numFmtId="3" fontId="46" fillId="0" borderId="0" xfId="0" applyNumberFormat="1" applyFont="1" applyFill="1"/>
    <xf numFmtId="0" fontId="22" fillId="0" borderId="0" xfId="0" applyFont="1" applyFill="1" applyAlignment="1">
      <alignment horizontal="left"/>
    </xf>
    <xf numFmtId="0" fontId="20" fillId="0" borderId="0" xfId="0" applyFont="1" applyFill="1"/>
    <xf numFmtId="0" fontId="47" fillId="0" borderId="0" xfId="0" quotePrefix="1" applyFont="1" applyFill="1" applyAlignment="1">
      <alignment horizontal="left"/>
    </xf>
    <xf numFmtId="49" fontId="46" fillId="0" borderId="1" xfId="6" applyNumberFormat="1" applyFont="1" applyFill="1" applyBorder="1"/>
    <xf numFmtId="49" fontId="46" fillId="0" borderId="0" xfId="6" applyNumberFormat="1" applyFont="1" applyFill="1" applyBorder="1"/>
    <xf numFmtId="0" fontId="11" fillId="0" borderId="1" xfId="7" applyFont="1" applyFill="1" applyBorder="1"/>
    <xf numFmtId="0" fontId="48" fillId="0" borderId="1" xfId="7" applyFont="1" applyFill="1" applyBorder="1"/>
    <xf numFmtId="165" fontId="44" fillId="0" borderId="1" xfId="7" applyNumberFormat="1" applyFont="1" applyFill="1" applyBorder="1"/>
    <xf numFmtId="165" fontId="37" fillId="0" borderId="1" xfId="4" applyNumberFormat="1" applyFont="1" applyFill="1" applyBorder="1"/>
    <xf numFmtId="164" fontId="37" fillId="0" borderId="1" xfId="5" applyNumberFormat="1" applyFont="1" applyFill="1" applyBorder="1"/>
    <xf numFmtId="0" fontId="37" fillId="0" borderId="3" xfId="5" applyFont="1" applyFill="1" applyBorder="1"/>
    <xf numFmtId="0" fontId="39" fillId="0" borderId="2" xfId="4" applyFont="1" applyFill="1" applyBorder="1"/>
    <xf numFmtId="0" fontId="37" fillId="0" borderId="2" xfId="4" applyFont="1" applyFill="1" applyBorder="1"/>
    <xf numFmtId="0" fontId="37" fillId="0" borderId="2" xfId="5" applyFont="1" applyFill="1" applyBorder="1"/>
    <xf numFmtId="164" fontId="37" fillId="0" borderId="1" xfId="5" applyNumberFormat="1" applyFont="1" applyFill="1" applyBorder="1" applyAlignment="1">
      <alignment horizontal="center"/>
    </xf>
    <xf numFmtId="0" fontId="42" fillId="0" borderId="6" xfId="0" applyFont="1" applyFill="1" applyBorder="1" applyAlignment="1"/>
    <xf numFmtId="3" fontId="22" fillId="0" borderId="1" xfId="7" applyNumberFormat="1" applyFont="1" applyFill="1" applyBorder="1"/>
    <xf numFmtId="0" fontId="42" fillId="0" borderId="2" xfId="0" applyFont="1" applyFill="1" applyBorder="1"/>
    <xf numFmtId="2" fontId="37" fillId="0" borderId="1" xfId="4" applyNumberFormat="1" applyFont="1" applyFill="1" applyBorder="1"/>
    <xf numFmtId="0" fontId="39" fillId="0" borderId="1" xfId="8" applyFont="1" applyFill="1" applyBorder="1" applyAlignment="1"/>
    <xf numFmtId="0" fontId="22" fillId="0" borderId="2" xfId="0" applyFont="1" applyFill="1" applyBorder="1"/>
    <xf numFmtId="0" fontId="39" fillId="0" borderId="1" xfId="4" applyFont="1" applyFill="1" applyBorder="1"/>
    <xf numFmtId="2" fontId="37" fillId="0" borderId="2" xfId="4" applyNumberFormat="1" applyFont="1" applyFill="1" applyBorder="1"/>
    <xf numFmtId="0" fontId="43" fillId="0" borderId="1" xfId="4" applyFont="1" applyFill="1" applyBorder="1" applyAlignment="1">
      <alignment horizontal="left"/>
    </xf>
    <xf numFmtId="0" fontId="21" fillId="0" borderId="1" xfId="4" applyFont="1" applyFill="1" applyBorder="1" applyAlignment="1">
      <alignment horizontal="left"/>
    </xf>
    <xf numFmtId="0" fontId="39" fillId="0" borderId="4" xfId="4" applyFont="1" applyFill="1" applyBorder="1"/>
    <xf numFmtId="0" fontId="21" fillId="0" borderId="0" xfId="4" applyFont="1" applyFill="1" applyBorder="1" applyAlignment="1">
      <alignment horizontal="left"/>
    </xf>
    <xf numFmtId="0" fontId="0" fillId="0" borderId="0" xfId="0" applyAlignment="1"/>
    <xf numFmtId="0" fontId="0" fillId="0" borderId="1" xfId="0" applyBorder="1" applyAlignment="1">
      <alignment horizontal="center"/>
    </xf>
    <xf numFmtId="0" fontId="6" fillId="0" borderId="1" xfId="0" applyFont="1" applyBorder="1"/>
    <xf numFmtId="0" fontId="21" fillId="0" borderId="1" xfId="0" applyFont="1" applyBorder="1" applyAlignment="1"/>
    <xf numFmtId="1" fontId="0" fillId="0" borderId="1" xfId="0" applyNumberFormat="1" applyBorder="1" applyAlignment="1">
      <alignment horizontal="center"/>
    </xf>
    <xf numFmtId="0" fontId="0" fillId="0" borderId="1" xfId="0" applyFill="1" applyBorder="1"/>
    <xf numFmtId="49" fontId="24" fillId="0" borderId="1" xfId="0" applyNumberFormat="1" applyFont="1" applyBorder="1" applyAlignment="1">
      <alignment horizontal="left"/>
    </xf>
    <xf numFmtId="2" fontId="6" fillId="0" borderId="1" xfId="0" applyNumberFormat="1" applyFont="1" applyBorder="1"/>
    <xf numFmtId="2" fontId="6" fillId="0" borderId="13" xfId="0" applyNumberFormat="1" applyFont="1" applyBorder="1"/>
    <xf numFmtId="2" fontId="6" fillId="0" borderId="15" xfId="0" applyNumberFormat="1" applyFont="1" applyBorder="1"/>
    <xf numFmtId="0" fontId="0" fillId="0" borderId="0" xfId="0" applyAlignment="1"/>
    <xf numFmtId="0" fontId="0" fillId="0" borderId="1" xfId="0" applyBorder="1" applyAlignment="1">
      <alignment horizontal="center"/>
    </xf>
    <xf numFmtId="2" fontId="6" fillId="0" borderId="3" xfId="0" applyNumberFormat="1" applyFont="1" applyBorder="1"/>
    <xf numFmtId="3" fontId="0" fillId="0" borderId="0" xfId="0" applyNumberFormat="1" applyBorder="1" applyAlignment="1"/>
    <xf numFmtId="0" fontId="26" fillId="0" borderId="0" xfId="0" applyFont="1" applyBorder="1"/>
    <xf numFmtId="0" fontId="8" fillId="0" borderId="1" xfId="0" applyFont="1" applyBorder="1" applyAlignment="1">
      <alignment horizontal="center"/>
    </xf>
    <xf numFmtId="4" fontId="0" fillId="0" borderId="1" xfId="0" applyNumberFormat="1" applyBorder="1" applyAlignment="1">
      <alignment horizontal="center"/>
    </xf>
    <xf numFmtId="3" fontId="0" fillId="0" borderId="1" xfId="0" applyNumberFormat="1" applyBorder="1" applyAlignment="1">
      <alignment horizontal="center"/>
    </xf>
    <xf numFmtId="0" fontId="0" fillId="0" borderId="1" xfId="0" applyBorder="1" applyAlignment="1">
      <alignment horizontal="center" vertical="justify"/>
    </xf>
    <xf numFmtId="0" fontId="26" fillId="0" borderId="1" xfId="0" applyFont="1" applyBorder="1" applyAlignment="1">
      <alignment horizontal="center"/>
    </xf>
    <xf numFmtId="49" fontId="11" fillId="0" borderId="0" xfId="0" applyNumberFormat="1" applyFont="1" applyBorder="1" applyAlignment="1">
      <alignment horizontal="left"/>
    </xf>
    <xf numFmtId="0" fontId="11" fillId="0" borderId="0" xfId="0" applyFont="1" applyBorder="1" applyAlignment="1"/>
    <xf numFmtId="2" fontId="6" fillId="0" borderId="0" xfId="0" applyNumberFormat="1" applyFont="1" applyBorder="1"/>
    <xf numFmtId="0" fontId="0" fillId="0" borderId="0" xfId="0" applyBorder="1" applyAlignment="1">
      <alignment horizontal="left"/>
    </xf>
    <xf numFmtId="0" fontId="22" fillId="0" borderId="0" xfId="0" applyFont="1" applyAlignment="1">
      <alignment horizontal="center"/>
    </xf>
    <xf numFmtId="0" fontId="11" fillId="0" borderId="10" xfId="0" applyFont="1" applyBorder="1" applyAlignment="1"/>
    <xf numFmtId="0" fontId="0" fillId="0" borderId="0" xfId="0" applyAlignment="1"/>
    <xf numFmtId="0" fontId="0" fillId="0" borderId="0" xfId="0" applyAlignment="1">
      <alignment horizontal="right"/>
    </xf>
    <xf numFmtId="9" fontId="7" fillId="0" borderId="0" xfId="1" applyFont="1" applyAlignment="1">
      <alignment horizontal="center"/>
    </xf>
    <xf numFmtId="4" fontId="7" fillId="0" borderId="0" xfId="1" applyNumberFormat="1" applyFont="1"/>
    <xf numFmtId="0" fontId="0" fillId="0" borderId="0" xfId="0" applyAlignment="1">
      <alignment horizontal="center"/>
    </xf>
    <xf numFmtId="164" fontId="0" fillId="0" borderId="0" xfId="0" applyNumberFormat="1" applyAlignment="1">
      <alignment horizontal="center"/>
    </xf>
    <xf numFmtId="0" fontId="0" fillId="0" borderId="0" xfId="0" applyAlignment="1">
      <alignment horizontal="right"/>
    </xf>
    <xf numFmtId="2" fontId="22" fillId="0" borderId="0" xfId="0" applyNumberFormat="1" applyFont="1" applyAlignment="1">
      <alignment horizontal="center"/>
    </xf>
    <xf numFmtId="0" fontId="6" fillId="0" borderId="0" xfId="0" applyFont="1" applyAlignment="1">
      <alignment horizontal="right"/>
    </xf>
    <xf numFmtId="4" fontId="7" fillId="0" borderId="0" xfId="0" applyNumberFormat="1" applyFont="1" applyAlignment="1">
      <alignment horizontal="center"/>
    </xf>
    <xf numFmtId="0" fontId="0" fillId="0" borderId="0" xfId="0" applyAlignment="1"/>
    <xf numFmtId="49" fontId="0" fillId="0" borderId="0" xfId="0" applyNumberFormat="1" applyAlignment="1">
      <alignment horizontal="left"/>
    </xf>
    <xf numFmtId="0" fontId="8" fillId="0" borderId="0" xfId="0" applyFont="1" applyBorder="1" applyAlignment="1">
      <alignment horizontal="center"/>
    </xf>
    <xf numFmtId="164" fontId="8" fillId="0" borderId="0" xfId="0" applyNumberFormat="1" applyFont="1" applyBorder="1" applyAlignment="1">
      <alignment horizontal="center"/>
    </xf>
    <xf numFmtId="0" fontId="50" fillId="0" borderId="0" xfId="0" applyFont="1"/>
    <xf numFmtId="0" fontId="2" fillId="0" borderId="16" xfId="0" applyFont="1" applyBorder="1"/>
    <xf numFmtId="0" fontId="51" fillId="0" borderId="20" xfId="0" applyFont="1" applyBorder="1"/>
    <xf numFmtId="0" fontId="51" fillId="0" borderId="16" xfId="0" applyFont="1" applyBorder="1"/>
    <xf numFmtId="0" fontId="2" fillId="0" borderId="25" xfId="0" applyFont="1" applyBorder="1"/>
    <xf numFmtId="0" fontId="2" fillId="0" borderId="1" xfId="0" applyFont="1" applyBorder="1"/>
    <xf numFmtId="0" fontId="2" fillId="0" borderId="1" xfId="0" applyFont="1" applyBorder="1" applyAlignment="1">
      <alignment horizontal="center"/>
    </xf>
    <xf numFmtId="0" fontId="2" fillId="0" borderId="15" xfId="0" applyFont="1" applyBorder="1"/>
    <xf numFmtId="0" fontId="2" fillId="0" borderId="15" xfId="0" applyFont="1" applyBorder="1" applyAlignment="1">
      <alignment horizontal="center"/>
    </xf>
    <xf numFmtId="0" fontId="2" fillId="0" borderId="26" xfId="0" applyFont="1" applyBorder="1"/>
    <xf numFmtId="0" fontId="2" fillId="0" borderId="27" xfId="0" applyFont="1" applyBorder="1"/>
    <xf numFmtId="0" fontId="2" fillId="0" borderId="28" xfId="0" applyFont="1" applyBorder="1"/>
    <xf numFmtId="0" fontId="2" fillId="0" borderId="29" xfId="0" applyFont="1" applyBorder="1"/>
    <xf numFmtId="0" fontId="2" fillId="0" borderId="30" xfId="0" applyFont="1" applyBorder="1"/>
    <xf numFmtId="0" fontId="2" fillId="0" borderId="31" xfId="0" applyFont="1" applyBorder="1"/>
    <xf numFmtId="0" fontId="2" fillId="0" borderId="32" xfId="0" applyFont="1" applyBorder="1"/>
    <xf numFmtId="0" fontId="2" fillId="0" borderId="30" xfId="0" applyFont="1" applyBorder="1" applyAlignment="1">
      <alignment horizontal="center"/>
    </xf>
    <xf numFmtId="0" fontId="2" fillId="0" borderId="32" xfId="0" applyFont="1" applyBorder="1" applyAlignment="1">
      <alignment horizontal="center"/>
    </xf>
    <xf numFmtId="0" fontId="2" fillId="0" borderId="27" xfId="0" applyFont="1" applyBorder="1" applyAlignment="1">
      <alignment horizontal="center"/>
    </xf>
    <xf numFmtId="0" fontId="2" fillId="0" borderId="17" xfId="0" applyFont="1" applyBorder="1"/>
    <xf numFmtId="0" fontId="0" fillId="0" borderId="0" xfId="0" applyAlignment="1">
      <alignment horizontal="center"/>
    </xf>
    <xf numFmtId="165" fontId="0" fillId="0" borderId="0" xfId="0" applyNumberFormat="1" applyAlignment="1">
      <alignment horizontal="center"/>
    </xf>
    <xf numFmtId="0" fontId="0" fillId="0" borderId="0" xfId="0" applyAlignment="1"/>
    <xf numFmtId="2" fontId="0" fillId="0" borderId="0" xfId="0" applyNumberFormat="1" applyAlignment="1">
      <alignment horizontal="center"/>
    </xf>
    <xf numFmtId="49" fontId="0" fillId="0" borderId="0" xfId="0" applyNumberFormat="1" applyAlignment="1">
      <alignment horizontal="left"/>
    </xf>
    <xf numFmtId="49" fontId="11" fillId="0" borderId="0" xfId="0" applyNumberFormat="1" applyFont="1" applyAlignment="1">
      <alignment horizontal="left"/>
    </xf>
    <xf numFmtId="164" fontId="0" fillId="0" borderId="0" xfId="0" applyNumberFormat="1" applyFill="1" applyAlignment="1">
      <alignment horizontal="center"/>
    </xf>
    <xf numFmtId="4" fontId="5" fillId="0" borderId="0" xfId="0" applyNumberFormat="1" applyFont="1" applyAlignment="1"/>
    <xf numFmtId="4" fontId="0" fillId="0" borderId="0" xfId="0" applyNumberFormat="1" applyFill="1" applyAlignment="1">
      <alignment horizontal="center"/>
    </xf>
    <xf numFmtId="165" fontId="0" fillId="0" borderId="0" xfId="0" applyNumberFormat="1" applyFill="1" applyAlignment="1">
      <alignment horizontal="center"/>
    </xf>
    <xf numFmtId="0" fontId="27" fillId="0" borderId="0" xfId="0" applyFont="1"/>
    <xf numFmtId="0" fontId="0" fillId="0" borderId="0" xfId="0" applyAlignment="1">
      <alignment horizontal="center"/>
    </xf>
    <xf numFmtId="2" fontId="0" fillId="0" borderId="0" xfId="0" applyNumberFormat="1" applyAlignment="1">
      <alignment horizontal="center"/>
    </xf>
    <xf numFmtId="4" fontId="0" fillId="0" borderId="0" xfId="0" applyNumberFormat="1" applyAlignment="1">
      <alignment horizontal="center"/>
    </xf>
    <xf numFmtId="0" fontId="0" fillId="0" borderId="0" xfId="0" applyAlignment="1">
      <alignment horizontal="left"/>
    </xf>
    <xf numFmtId="165" fontId="0" fillId="0" borderId="0" xfId="0" applyNumberFormat="1" applyAlignment="1">
      <alignment horizontal="center"/>
    </xf>
    <xf numFmtId="165" fontId="0" fillId="0" borderId="0" xfId="0" applyNumberFormat="1" applyAlignment="1">
      <alignment horizontal="right"/>
    </xf>
    <xf numFmtId="0" fontId="0" fillId="0" borderId="0" xfId="0" applyAlignment="1">
      <alignment horizontal="right"/>
    </xf>
    <xf numFmtId="0" fontId="11" fillId="0" borderId="0" xfId="0" applyFont="1" applyAlignment="1"/>
    <xf numFmtId="0" fontId="0" fillId="0" borderId="0" xfId="0" applyAlignment="1"/>
    <xf numFmtId="4" fontId="5" fillId="0" borderId="0" xfId="0" applyNumberFormat="1" applyFont="1" applyAlignment="1">
      <alignment horizontal="center"/>
    </xf>
    <xf numFmtId="49" fontId="11" fillId="0" borderId="0" xfId="0" applyNumberFormat="1" applyFont="1" applyAlignment="1">
      <alignment horizontal="left"/>
    </xf>
    <xf numFmtId="49" fontId="0" fillId="0" borderId="0" xfId="0" applyNumberFormat="1" applyAlignment="1">
      <alignment horizontal="left"/>
    </xf>
    <xf numFmtId="4" fontId="0" fillId="0" borderId="0" xfId="0" applyNumberFormat="1" applyFill="1" applyAlignment="1">
      <alignment horizontal="center"/>
    </xf>
    <xf numFmtId="165" fontId="0" fillId="0" borderId="0" xfId="0" applyNumberFormat="1" applyFill="1" applyAlignment="1">
      <alignment horizontal="center"/>
    </xf>
    <xf numFmtId="0" fontId="0" fillId="0" borderId="0" xfId="0" applyFill="1" applyAlignment="1">
      <alignment horizontal="right"/>
    </xf>
    <xf numFmtId="164" fontId="11" fillId="0" borderId="0" xfId="0" applyNumberFormat="1" applyFont="1" applyAlignment="1">
      <alignment horizontal="center"/>
    </xf>
    <xf numFmtId="164" fontId="0" fillId="0" borderId="0" xfId="0" applyNumberFormat="1" applyFill="1" applyAlignment="1">
      <alignment horizontal="center"/>
    </xf>
    <xf numFmtId="168" fontId="0" fillId="0" borderId="0" xfId="0" applyNumberFormat="1" applyAlignment="1">
      <alignment horizontal="center"/>
    </xf>
    <xf numFmtId="0" fontId="0" fillId="0" borderId="0" xfId="0" applyAlignment="1">
      <alignment horizontal="center"/>
    </xf>
    <xf numFmtId="0" fontId="0" fillId="0" borderId="0" xfId="0" applyAlignment="1"/>
    <xf numFmtId="0" fontId="0" fillId="3" borderId="0" xfId="0" applyFill="1"/>
    <xf numFmtId="164" fontId="0" fillId="3" borderId="0" xfId="0" applyNumberFormat="1" applyFill="1" applyAlignment="1">
      <alignment horizontal="left"/>
    </xf>
    <xf numFmtId="166" fontId="0" fillId="3" borderId="0" xfId="0" applyNumberFormat="1" applyFill="1" applyAlignment="1"/>
    <xf numFmtId="0" fontId="0" fillId="3" borderId="0" xfId="0" applyFill="1" applyAlignment="1">
      <alignment horizontal="center"/>
    </xf>
    <xf numFmtId="0" fontId="0" fillId="3" borderId="0" xfId="0" applyFill="1" applyAlignment="1"/>
    <xf numFmtId="0" fontId="6" fillId="3" borderId="0" xfId="0" applyFont="1" applyFill="1" applyAlignment="1"/>
    <xf numFmtId="164" fontId="0" fillId="3" borderId="0" xfId="0" applyNumberFormat="1" applyFill="1" applyAlignment="1"/>
    <xf numFmtId="0" fontId="3" fillId="3" borderId="0" xfId="0" applyFont="1" applyFill="1"/>
    <xf numFmtId="0" fontId="0" fillId="0" borderId="0" xfId="0" applyAlignment="1">
      <alignment horizontal="center"/>
    </xf>
    <xf numFmtId="0" fontId="0" fillId="0" borderId="0" xfId="0" applyAlignment="1">
      <alignment horizontal="left"/>
    </xf>
    <xf numFmtId="4" fontId="0" fillId="0" borderId="0" xfId="0" applyNumberFormat="1" applyAlignment="1">
      <alignment horizontal="center"/>
    </xf>
    <xf numFmtId="165" fontId="0" fillId="0" borderId="0" xfId="0" applyNumberFormat="1" applyAlignment="1">
      <alignment horizontal="center"/>
    </xf>
    <xf numFmtId="0" fontId="0" fillId="0" borderId="0" xfId="0" applyAlignment="1"/>
    <xf numFmtId="9" fontId="0" fillId="0" borderId="0" xfId="0" applyNumberFormat="1" applyAlignment="1">
      <alignment horizontal="center"/>
    </xf>
    <xf numFmtId="2" fontId="0" fillId="0" borderId="0" xfId="0" applyNumberFormat="1" applyAlignment="1">
      <alignment horizontal="center"/>
    </xf>
    <xf numFmtId="49" fontId="11" fillId="0" borderId="0" xfId="0" applyNumberFormat="1" applyFont="1" applyAlignment="1">
      <alignment horizontal="left"/>
    </xf>
    <xf numFmtId="49" fontId="0" fillId="0" borderId="0" xfId="0" applyNumberFormat="1" applyAlignment="1">
      <alignment horizontal="left"/>
    </xf>
    <xf numFmtId="4" fontId="5" fillId="0" borderId="0" xfId="0" applyNumberFormat="1" applyFont="1" applyAlignment="1">
      <alignment horizontal="center"/>
    </xf>
    <xf numFmtId="0" fontId="0" fillId="0" borderId="0" xfId="0" applyFill="1" applyAlignment="1">
      <alignment horizontal="right"/>
    </xf>
    <xf numFmtId="166" fontId="0" fillId="0" borderId="0" xfId="0" applyNumberFormat="1" applyAlignment="1">
      <alignment horizontal="center"/>
    </xf>
    <xf numFmtId="167" fontId="0" fillId="0" borderId="0" xfId="0" applyNumberFormat="1" applyAlignment="1">
      <alignment horizontal="center"/>
    </xf>
    <xf numFmtId="4" fontId="0" fillId="0" borderId="0" xfId="0" applyNumberFormat="1" applyAlignment="1">
      <alignment horizontal="right"/>
    </xf>
    <xf numFmtId="164" fontId="0" fillId="0" borderId="0" xfId="0" applyNumberFormat="1" applyAlignment="1">
      <alignment horizontal="right"/>
    </xf>
    <xf numFmtId="164" fontId="0" fillId="0" borderId="0" xfId="0" applyNumberFormat="1" applyAlignment="1">
      <alignment horizontal="left"/>
    </xf>
    <xf numFmtId="4" fontId="5" fillId="0" borderId="0" xfId="0" applyNumberFormat="1" applyFont="1" applyAlignment="1">
      <alignment horizontal="right"/>
    </xf>
    <xf numFmtId="4" fontId="5" fillId="0" borderId="0" xfId="0" applyNumberFormat="1" applyFont="1" applyAlignment="1"/>
    <xf numFmtId="0" fontId="7" fillId="0" borderId="0" xfId="0" applyFont="1" applyFill="1" applyAlignment="1">
      <alignment horizontal="center"/>
    </xf>
    <xf numFmtId="0" fontId="6" fillId="0" borderId="0" xfId="0" applyFont="1" applyFill="1" applyAlignment="1">
      <alignment horizontal="right"/>
    </xf>
    <xf numFmtId="2" fontId="0" fillId="0" borderId="0" xfId="0" applyNumberFormat="1" applyAlignment="1">
      <alignment horizontal="right"/>
    </xf>
    <xf numFmtId="0" fontId="11" fillId="0" borderId="0" xfId="0" applyFont="1" applyBorder="1" applyAlignment="1">
      <alignment horizontal="left" vertical="center"/>
    </xf>
    <xf numFmtId="2" fontId="0" fillId="0" borderId="0" xfId="0" applyNumberFormat="1" applyFill="1" applyAlignment="1">
      <alignment horizontal="center"/>
    </xf>
    <xf numFmtId="0" fontId="1" fillId="0" borderId="27" xfId="0" applyFont="1" applyBorder="1"/>
    <xf numFmtId="0" fontId="1" fillId="0" borderId="1" xfId="0" applyFont="1" applyBorder="1"/>
    <xf numFmtId="0" fontId="2" fillId="3" borderId="26" xfId="0" applyFont="1" applyFill="1" applyBorder="1"/>
    <xf numFmtId="0" fontId="2" fillId="3" borderId="1" xfId="0" applyFont="1" applyFill="1" applyBorder="1"/>
    <xf numFmtId="0" fontId="1" fillId="3" borderId="1" xfId="0" applyFont="1" applyFill="1" applyBorder="1"/>
    <xf numFmtId="0" fontId="2" fillId="3" borderId="30" xfId="0" applyFont="1" applyFill="1" applyBorder="1"/>
    <xf numFmtId="0" fontId="2" fillId="3" borderId="29" xfId="0" applyFont="1" applyFill="1" applyBorder="1"/>
    <xf numFmtId="0" fontId="2" fillId="3" borderId="27" xfId="0" applyFont="1" applyFill="1" applyBorder="1"/>
    <xf numFmtId="0" fontId="2" fillId="3" borderId="27" xfId="0" applyFont="1" applyFill="1" applyBorder="1" applyAlignment="1">
      <alignment horizontal="center"/>
    </xf>
    <xf numFmtId="0" fontId="2" fillId="3" borderId="28" xfId="0" applyFont="1" applyFill="1" applyBorder="1"/>
    <xf numFmtId="0" fontId="2" fillId="3" borderId="1" xfId="0" applyFont="1" applyFill="1" applyBorder="1" applyAlignment="1">
      <alignment horizontal="center"/>
    </xf>
    <xf numFmtId="0" fontId="1" fillId="3" borderId="27" xfId="0" applyFont="1" applyFill="1" applyBorder="1"/>
    <xf numFmtId="0" fontId="1" fillId="3" borderId="28" xfId="0" applyFont="1" applyFill="1" applyBorder="1"/>
    <xf numFmtId="0" fontId="2" fillId="0" borderId="34" xfId="0" applyFont="1" applyBorder="1"/>
    <xf numFmtId="0" fontId="2" fillId="0" borderId="37" xfId="0" applyFont="1" applyBorder="1"/>
    <xf numFmtId="0" fontId="2" fillId="0" borderId="38" xfId="0" applyFont="1" applyBorder="1"/>
    <xf numFmtId="0" fontId="2" fillId="0" borderId="38" xfId="0" applyFont="1" applyBorder="1" applyAlignment="1">
      <alignment horizontal="center"/>
    </xf>
    <xf numFmtId="0" fontId="2" fillId="0" borderId="40" xfId="0" applyFont="1" applyBorder="1"/>
    <xf numFmtId="0" fontId="2" fillId="0" borderId="41" xfId="0" applyFont="1" applyBorder="1"/>
    <xf numFmtId="0" fontId="1" fillId="0" borderId="36" xfId="0" applyFont="1" applyBorder="1"/>
    <xf numFmtId="0" fontId="1" fillId="0" borderId="39" xfId="0" applyFont="1" applyBorder="1"/>
    <xf numFmtId="0" fontId="1" fillId="0" borderId="33" xfId="0" applyFont="1" applyBorder="1"/>
    <xf numFmtId="0" fontId="1" fillId="0" borderId="35" xfId="0" applyFont="1" applyBorder="1"/>
    <xf numFmtId="4" fontId="0" fillId="0" borderId="0" xfId="0" applyNumberFormat="1" applyAlignment="1">
      <alignment horizontal="center"/>
    </xf>
    <xf numFmtId="0" fontId="0" fillId="0" borderId="0" xfId="0" applyAlignment="1"/>
    <xf numFmtId="0" fontId="9" fillId="0" borderId="3" xfId="4" applyFont="1" applyFill="1" applyBorder="1"/>
    <xf numFmtId="0" fontId="37" fillId="0" borderId="4" xfId="4" applyFont="1" applyFill="1" applyBorder="1"/>
    <xf numFmtId="4" fontId="0" fillId="0" borderId="0" xfId="0" applyNumberFormat="1" applyAlignment="1">
      <alignment horizontal="center"/>
    </xf>
    <xf numFmtId="2" fontId="0" fillId="0" borderId="0" xfId="0" applyNumberFormat="1" applyAlignment="1">
      <alignment horizontal="center"/>
    </xf>
    <xf numFmtId="165" fontId="0" fillId="0" borderId="0" xfId="0" applyNumberFormat="1" applyAlignment="1">
      <alignment horizontal="center"/>
    </xf>
    <xf numFmtId="167" fontId="0" fillId="0" borderId="0" xfId="0" applyNumberFormat="1" applyAlignment="1">
      <alignment horizontal="center"/>
    </xf>
    <xf numFmtId="166" fontId="0" fillId="0" borderId="0" xfId="0" applyNumberFormat="1" applyAlignment="1">
      <alignment horizontal="center"/>
    </xf>
    <xf numFmtId="0" fontId="0" fillId="0" borderId="0" xfId="0" applyAlignment="1">
      <alignment horizontal="center"/>
    </xf>
    <xf numFmtId="2" fontId="0" fillId="0" borderId="0" xfId="0" applyNumberFormat="1" applyAlignment="1">
      <alignment horizontal="left"/>
    </xf>
    <xf numFmtId="4" fontId="0" fillId="0" borderId="0" xfId="0" applyNumberFormat="1" applyAlignment="1">
      <alignment horizontal="left"/>
    </xf>
    <xf numFmtId="3" fontId="11" fillId="0" borderId="0" xfId="0" quotePrefix="1" applyNumberFormat="1" applyFont="1" applyAlignment="1">
      <alignment horizontal="left"/>
    </xf>
    <xf numFmtId="0" fontId="0" fillId="0" borderId="0" xfId="0" applyAlignment="1">
      <alignment horizontal="left"/>
    </xf>
    <xf numFmtId="164" fontId="0" fillId="0" borderId="0" xfId="0" applyNumberFormat="1" applyAlignment="1">
      <alignment horizontal="center"/>
    </xf>
    <xf numFmtId="165" fontId="0" fillId="0" borderId="0" xfId="0" applyNumberFormat="1" applyAlignment="1">
      <alignment horizontal="right"/>
    </xf>
    <xf numFmtId="0" fontId="0" fillId="0" borderId="0" xfId="0" applyAlignment="1">
      <alignment horizontal="right"/>
    </xf>
    <xf numFmtId="0" fontId="11" fillId="0" borderId="0" xfId="0" quotePrefix="1" applyFont="1" applyAlignment="1">
      <alignment horizontal="left"/>
    </xf>
    <xf numFmtId="164" fontId="0" fillId="0" borderId="0" xfId="0" applyNumberFormat="1" applyAlignment="1">
      <alignment horizontal="left"/>
    </xf>
    <xf numFmtId="9" fontId="0" fillId="0" borderId="0" xfId="0" applyNumberFormat="1" applyAlignment="1">
      <alignment horizontal="center"/>
    </xf>
    <xf numFmtId="4" fontId="0" fillId="0" borderId="0" xfId="0" applyNumberFormat="1" applyAlignment="1">
      <alignment horizontal="right"/>
    </xf>
    <xf numFmtId="164" fontId="0" fillId="0" borderId="0" xfId="0" applyNumberFormat="1" applyAlignment="1">
      <alignment horizontal="right"/>
    </xf>
    <xf numFmtId="3" fontId="0" fillId="0" borderId="0" xfId="0" applyNumberFormat="1" applyAlignment="1">
      <alignment horizontal="left"/>
    </xf>
    <xf numFmtId="2" fontId="0" fillId="0" borderId="0" xfId="0" applyNumberFormat="1" applyAlignment="1">
      <alignment horizontal="right"/>
    </xf>
    <xf numFmtId="2" fontId="22" fillId="0" borderId="0" xfId="0" applyNumberFormat="1" applyFont="1" applyAlignment="1">
      <alignment horizontal="center"/>
    </xf>
    <xf numFmtId="0" fontId="7" fillId="0" borderId="0" xfId="0" applyFont="1" applyBorder="1" applyAlignment="1">
      <alignment horizontal="center"/>
    </xf>
    <xf numFmtId="3" fontId="7" fillId="0" borderId="0" xfId="0" applyNumberFormat="1" applyFont="1" applyAlignment="1">
      <alignment horizontal="center"/>
    </xf>
    <xf numFmtId="0" fontId="6" fillId="0" borderId="0" xfId="0" applyFont="1" applyAlignment="1">
      <alignment horizontal="right"/>
    </xf>
    <xf numFmtId="165" fontId="0" fillId="0" borderId="0" xfId="0" applyNumberFormat="1" applyBorder="1" applyAlignment="1">
      <alignment horizontal="center"/>
    </xf>
    <xf numFmtId="4" fontId="7" fillId="0" borderId="0" xfId="0" applyNumberFormat="1" applyFont="1" applyAlignment="1">
      <alignment horizontal="center"/>
    </xf>
    <xf numFmtId="9" fontId="7" fillId="0" borderId="0" xfId="1" applyFont="1" applyAlignment="1">
      <alignment horizontal="center"/>
    </xf>
    <xf numFmtId="0" fontId="6" fillId="0" borderId="0" xfId="0" applyFont="1" applyBorder="1" applyAlignment="1">
      <alignment horizontal="right"/>
    </xf>
    <xf numFmtId="0" fontId="8" fillId="0" borderId="0" xfId="0" applyFont="1" applyAlignment="1">
      <alignment horizontal="center"/>
    </xf>
    <xf numFmtId="3" fontId="0" fillId="0" borderId="0" xfId="0" quotePrefix="1" applyNumberFormat="1" applyAlignment="1">
      <alignment horizontal="center"/>
    </xf>
    <xf numFmtId="2" fontId="5" fillId="0" borderId="0" xfId="0" applyNumberFormat="1" applyFont="1" applyAlignment="1">
      <alignment horizontal="center"/>
    </xf>
    <xf numFmtId="0" fontId="17" fillId="0" borderId="0" xfId="0" applyFont="1" applyAlignment="1">
      <alignment horizontal="center"/>
    </xf>
    <xf numFmtId="0" fontId="33" fillId="0" borderId="0" xfId="0" applyFont="1" applyAlignment="1">
      <alignment horizontal="center"/>
    </xf>
    <xf numFmtId="0" fontId="34" fillId="0" borderId="0" xfId="0" applyFont="1" applyAlignment="1">
      <alignment horizontal="center"/>
    </xf>
    <xf numFmtId="0" fontId="29" fillId="0" borderId="0" xfId="0" applyFont="1" applyAlignment="1">
      <alignment horizontal="center"/>
    </xf>
    <xf numFmtId="165" fontId="5" fillId="0" borderId="0" xfId="0" applyNumberFormat="1" applyFont="1" applyAlignment="1">
      <alignment horizontal="center"/>
    </xf>
    <xf numFmtId="3" fontId="0" fillId="0" borderId="0" xfId="0" applyNumberFormat="1" applyAlignment="1">
      <alignment horizontal="center"/>
    </xf>
    <xf numFmtId="0" fontId="0" fillId="0" borderId="0" xfId="0" quotePrefix="1" applyAlignment="1">
      <alignment horizontal="left"/>
    </xf>
    <xf numFmtId="0" fontId="11" fillId="0" borderId="0" xfId="0" applyFont="1" applyAlignment="1"/>
    <xf numFmtId="0" fontId="0" fillId="0" borderId="0" xfId="0" applyAlignment="1"/>
    <xf numFmtId="4" fontId="5" fillId="0" borderId="0" xfId="0" applyNumberFormat="1" applyFont="1" applyAlignment="1">
      <alignment horizontal="center"/>
    </xf>
    <xf numFmtId="3" fontId="0" fillId="0" borderId="0" xfId="0" quotePrefix="1" applyNumberFormat="1" applyAlignment="1">
      <alignment horizontal="left"/>
    </xf>
    <xf numFmtId="0" fontId="6" fillId="0" borderId="0" xfId="0" applyFont="1" applyAlignment="1">
      <alignment horizontal="center"/>
    </xf>
    <xf numFmtId="164" fontId="7" fillId="0" borderId="0" xfId="0" applyNumberFormat="1" applyFont="1" applyAlignment="1">
      <alignment horizontal="center"/>
    </xf>
    <xf numFmtId="165" fontId="7" fillId="0" borderId="0" xfId="0" applyNumberFormat="1" applyFont="1" applyBorder="1" applyAlignment="1">
      <alignment horizontal="center"/>
    </xf>
    <xf numFmtId="166" fontId="8" fillId="0" borderId="0" xfId="0" applyNumberFormat="1" applyFont="1" applyBorder="1" applyAlignment="1">
      <alignment horizontal="center"/>
    </xf>
    <xf numFmtId="49" fontId="11" fillId="0" borderId="0" xfId="0" applyNumberFormat="1" applyFont="1" applyAlignment="1">
      <alignment horizontal="left"/>
    </xf>
    <xf numFmtId="49" fontId="0" fillId="0" borderId="0" xfId="0" applyNumberFormat="1" applyAlignment="1">
      <alignment horizontal="left"/>
    </xf>
    <xf numFmtId="0" fontId="0" fillId="0" borderId="0" xfId="0" applyAlignment="1">
      <alignment horizontal="center" vertical="top"/>
    </xf>
    <xf numFmtId="4" fontId="0" fillId="0" borderId="0" xfId="0" applyNumberFormat="1" applyFill="1" applyAlignment="1">
      <alignment horizontal="center"/>
    </xf>
    <xf numFmtId="0" fontId="0" fillId="0" borderId="0" xfId="0" applyFill="1" applyAlignment="1">
      <alignment horizontal="center"/>
    </xf>
    <xf numFmtId="2" fontId="0" fillId="0" borderId="0" xfId="0" applyNumberFormat="1" applyFill="1" applyAlignment="1">
      <alignment horizontal="center"/>
    </xf>
    <xf numFmtId="165" fontId="0" fillId="0" borderId="0" xfId="0" applyNumberFormat="1" applyFill="1" applyAlignment="1">
      <alignment horizontal="center"/>
    </xf>
    <xf numFmtId="0" fontId="7" fillId="0" borderId="0" xfId="0" applyFont="1" applyFill="1" applyAlignment="1">
      <alignment horizontal="center"/>
    </xf>
    <xf numFmtId="166" fontId="7" fillId="0" borderId="0" xfId="0" applyNumberFormat="1" applyFont="1" applyFill="1" applyAlignment="1">
      <alignment horizontal="center"/>
    </xf>
    <xf numFmtId="164" fontId="7" fillId="0" borderId="0" xfId="0" applyNumberFormat="1" applyFont="1" applyFill="1" applyAlignment="1">
      <alignment horizontal="center"/>
    </xf>
    <xf numFmtId="0" fontId="6" fillId="0" borderId="0" xfId="0" applyFont="1" applyFill="1" applyAlignment="1">
      <alignment horizontal="right"/>
    </xf>
    <xf numFmtId="9" fontId="7" fillId="0" borderId="0" xfId="1" applyFont="1" applyFill="1" applyAlignment="1">
      <alignment horizontal="center"/>
    </xf>
    <xf numFmtId="0" fontId="0" fillId="0" borderId="0" xfId="0" applyFill="1" applyAlignment="1">
      <alignment horizontal="right"/>
    </xf>
    <xf numFmtId="4" fontId="7" fillId="0" borderId="0" xfId="0" applyNumberFormat="1" applyFont="1" applyFill="1" applyAlignment="1">
      <alignment horizontal="center"/>
    </xf>
    <xf numFmtId="4" fontId="5" fillId="0" borderId="0" xfId="0" applyNumberFormat="1" applyFont="1" applyAlignment="1"/>
    <xf numFmtId="164" fontId="0" fillId="0" borderId="0" xfId="0" applyNumberFormat="1" applyFill="1" applyAlignment="1">
      <alignment horizontal="center"/>
    </xf>
    <xf numFmtId="164" fontId="11" fillId="0" borderId="0" xfId="0" applyNumberFormat="1" applyFont="1" applyAlignment="1">
      <alignment horizontal="center"/>
    </xf>
    <xf numFmtId="4" fontId="27" fillId="0" borderId="0" xfId="0" applyNumberFormat="1" applyFont="1" applyAlignment="1"/>
    <xf numFmtId="0" fontId="11" fillId="0" borderId="0" xfId="0" applyFont="1" applyAlignment="1">
      <alignment horizontal="left"/>
    </xf>
    <xf numFmtId="168" fontId="0" fillId="0" borderId="0" xfId="0" applyNumberFormat="1" applyAlignment="1">
      <alignment horizontal="center"/>
    </xf>
    <xf numFmtId="4" fontId="5" fillId="0" borderId="0" xfId="0" applyNumberFormat="1" applyFont="1" applyAlignment="1">
      <alignment horizontal="right"/>
    </xf>
    <xf numFmtId="3" fontId="8" fillId="0" borderId="0" xfId="0" applyNumberFormat="1" applyFont="1" applyBorder="1" applyAlignment="1">
      <alignment horizontal="left"/>
    </xf>
    <xf numFmtId="167" fontId="7" fillId="0" borderId="0" xfId="0" applyNumberFormat="1" applyFont="1" applyAlignment="1">
      <alignment horizontal="center"/>
    </xf>
    <xf numFmtId="2" fontId="7" fillId="0" borderId="0" xfId="0" applyNumberFormat="1" applyFont="1" applyAlignment="1">
      <alignment horizontal="center"/>
    </xf>
    <xf numFmtId="2" fontId="15" fillId="0" borderId="0" xfId="0" applyNumberFormat="1" applyFont="1" applyAlignment="1">
      <alignment horizontal="center"/>
    </xf>
    <xf numFmtId="3" fontId="0" fillId="0" borderId="0" xfId="0" applyNumberFormat="1" applyAlignment="1">
      <alignment horizontal="right"/>
    </xf>
    <xf numFmtId="168" fontId="7" fillId="0" borderId="0" xfId="0" applyNumberFormat="1" applyFont="1" applyAlignment="1">
      <alignment horizontal="center"/>
    </xf>
    <xf numFmtId="0" fontId="6" fillId="0" borderId="0" xfId="0" applyFont="1" applyAlignment="1">
      <alignment horizontal="left"/>
    </xf>
    <xf numFmtId="2" fontId="8" fillId="0" borderId="0" xfId="0" applyNumberFormat="1" applyFont="1" applyAlignment="1">
      <alignment horizontal="center"/>
    </xf>
    <xf numFmtId="4" fontId="7" fillId="0" borderId="0" xfId="1" applyNumberFormat="1" applyFont="1" applyAlignment="1">
      <alignment horizontal="center"/>
    </xf>
    <xf numFmtId="4" fontId="7" fillId="0" borderId="0" xfId="1" applyNumberFormat="1" applyFont="1"/>
    <xf numFmtId="49" fontId="18" fillId="0" borderId="0" xfId="0" applyNumberFormat="1" applyFont="1" applyAlignment="1">
      <alignment horizontal="center"/>
    </xf>
    <xf numFmtId="2" fontId="7" fillId="0" borderId="0" xfId="0" applyNumberFormat="1" applyFont="1"/>
    <xf numFmtId="0" fontId="8" fillId="0" borderId="0" xfId="0" applyFont="1" applyBorder="1" applyAlignment="1">
      <alignment horizontal="left"/>
    </xf>
    <xf numFmtId="4" fontId="8" fillId="0" borderId="0" xfId="0" applyNumberFormat="1" applyFont="1" applyBorder="1" applyAlignment="1">
      <alignment horizontal="center"/>
    </xf>
    <xf numFmtId="4" fontId="8" fillId="0" borderId="0" xfId="0" applyNumberFormat="1" applyFont="1" applyAlignment="1">
      <alignment horizontal="center"/>
    </xf>
    <xf numFmtId="4" fontId="7" fillId="0" borderId="0" xfId="0" applyNumberFormat="1" applyFont="1"/>
    <xf numFmtId="166" fontId="7" fillId="0" borderId="0" xfId="0" applyNumberFormat="1" applyFont="1"/>
    <xf numFmtId="164" fontId="8" fillId="0" borderId="0" xfId="0" applyNumberFormat="1" applyFont="1" applyBorder="1" applyAlignment="1">
      <alignment horizontal="center"/>
    </xf>
    <xf numFmtId="9" fontId="8" fillId="0" borderId="0" xfId="0" applyNumberFormat="1" applyFont="1" applyBorder="1" applyAlignment="1">
      <alignment horizontal="center"/>
    </xf>
    <xf numFmtId="0" fontId="8" fillId="0" borderId="0" xfId="0" applyFont="1" applyBorder="1" applyAlignment="1">
      <alignment horizontal="center"/>
    </xf>
    <xf numFmtId="165" fontId="8" fillId="0" borderId="0" xfId="0" applyNumberFormat="1" applyFont="1" applyBorder="1" applyAlignment="1">
      <alignment horizontal="center"/>
    </xf>
    <xf numFmtId="3" fontId="0" fillId="0" borderId="0" xfId="0" applyNumberFormat="1" applyFill="1" applyAlignment="1">
      <alignment horizontal="center"/>
    </xf>
    <xf numFmtId="164" fontId="27" fillId="0" borderId="0" xfId="0" applyNumberFormat="1" applyFont="1" applyAlignment="1"/>
    <xf numFmtId="0" fontId="5" fillId="0" borderId="0" xfId="0" applyFont="1" applyAlignment="1">
      <alignment horizontal="center"/>
    </xf>
    <xf numFmtId="1" fontId="0" fillId="0" borderId="0" xfId="0" applyNumberFormat="1" applyAlignment="1">
      <alignment horizontal="center"/>
    </xf>
    <xf numFmtId="0" fontId="11" fillId="0" borderId="0" xfId="0" applyFont="1" applyAlignment="1">
      <alignment horizontal="center"/>
    </xf>
    <xf numFmtId="1" fontId="7" fillId="0" borderId="0" xfId="0" applyNumberFormat="1" applyFont="1" applyAlignment="1">
      <alignment horizontal="center"/>
    </xf>
    <xf numFmtId="4" fontId="29" fillId="0" borderId="0" xfId="0" applyNumberFormat="1" applyFont="1" applyAlignment="1">
      <alignment horizontal="center"/>
    </xf>
    <xf numFmtId="165" fontId="11" fillId="0" borderId="0" xfId="0" applyNumberFormat="1" applyFont="1" applyAlignment="1">
      <alignment horizontal="center"/>
    </xf>
    <xf numFmtId="1" fontId="5" fillId="0" borderId="0" xfId="0" applyNumberFormat="1" applyFont="1" applyAlignment="1">
      <alignment horizontal="center"/>
    </xf>
    <xf numFmtId="0" fontId="0" fillId="0" borderId="5" xfId="0" applyBorder="1" applyAlignment="1">
      <alignment horizontal="center"/>
    </xf>
    <xf numFmtId="0" fontId="0" fillId="0" borderId="0" xfId="0" applyBorder="1" applyAlignment="1">
      <alignment horizontal="left"/>
    </xf>
    <xf numFmtId="0" fontId="49" fillId="0" borderId="0" xfId="0" applyFont="1" applyBorder="1" applyAlignment="1">
      <alignment horizontal="center" vertical="center"/>
    </xf>
    <xf numFmtId="0" fontId="0" fillId="0" borderId="6" xfId="0" applyBorder="1" applyAlignment="1">
      <alignment horizontal="center"/>
    </xf>
    <xf numFmtId="0" fontId="11" fillId="0" borderId="0" xfId="0" applyFont="1" applyBorder="1" applyAlignment="1">
      <alignment horizontal="left" vertical="justify"/>
    </xf>
    <xf numFmtId="0" fontId="0" fillId="0" borderId="0" xfId="0" applyAlignment="1">
      <alignment horizontal="left" vertical="justify"/>
    </xf>
    <xf numFmtId="0" fontId="0" fillId="0" borderId="0" xfId="0" applyBorder="1" applyAlignment="1">
      <alignment wrapText="1"/>
    </xf>
    <xf numFmtId="0" fontId="0" fillId="0" borderId="0" xfId="0" applyAlignment="1">
      <alignment wrapText="1"/>
    </xf>
    <xf numFmtId="0" fontId="11" fillId="0" borderId="0" xfId="0" applyFont="1" applyBorder="1" applyAlignment="1">
      <alignment wrapText="1"/>
    </xf>
  </cellXfs>
  <cellStyles count="9">
    <cellStyle name="Normal" xfId="0" builtinId="0"/>
    <cellStyle name="Normal 3" xfId="6"/>
    <cellStyle name="Normal_ÇAVDAR S.G" xfId="7"/>
    <cellStyle name="Normal_DUVAR" xfId="5"/>
    <cellStyle name="Normal_GÖLETH~1" xfId="4"/>
    <cellStyle name="Normal_havuz demir donatı1figen" xfId="3"/>
    <cellStyle name="Normal_VANA ODASI TİP" xfId="8"/>
    <cellStyle name="ParaBirimi" xfId="2" builtinId="4"/>
    <cellStyle name="Yüzde" xfId="1"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16</xdr:col>
      <xdr:colOff>171449</xdr:colOff>
      <xdr:row>4</xdr:row>
      <xdr:rowOff>190499</xdr:rowOff>
    </xdr:from>
    <xdr:to>
      <xdr:col>20</xdr:col>
      <xdr:colOff>9525</xdr:colOff>
      <xdr:row>5</xdr:row>
      <xdr:rowOff>0</xdr:rowOff>
    </xdr:to>
    <xdr:sp macro="" textlink="">
      <xdr:nvSpPr>
        <xdr:cNvPr id="6" name="Line 474"/>
        <xdr:cNvSpPr>
          <a:spLocks noChangeShapeType="1"/>
        </xdr:cNvSpPr>
      </xdr:nvSpPr>
      <xdr:spPr bwMode="auto">
        <a:xfrm>
          <a:off x="3105149" y="761999"/>
          <a:ext cx="561976" cy="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6</xdr:row>
      <xdr:rowOff>9525</xdr:rowOff>
    </xdr:from>
    <xdr:to>
      <xdr:col>2</xdr:col>
      <xdr:colOff>114300</xdr:colOff>
      <xdr:row>6</xdr:row>
      <xdr:rowOff>9525</xdr:rowOff>
    </xdr:to>
    <xdr:sp macro="" textlink="">
      <xdr:nvSpPr>
        <xdr:cNvPr id="8" name="Line 476"/>
        <xdr:cNvSpPr>
          <a:spLocks noChangeShapeType="1"/>
        </xdr:cNvSpPr>
      </xdr:nvSpPr>
      <xdr:spPr bwMode="auto">
        <a:xfrm flipH="1">
          <a:off x="371475" y="10372725"/>
          <a:ext cx="1047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19050</xdr:colOff>
      <xdr:row>6</xdr:row>
      <xdr:rowOff>9525</xdr:rowOff>
    </xdr:from>
    <xdr:to>
      <xdr:col>2</xdr:col>
      <xdr:colOff>19050</xdr:colOff>
      <xdr:row>6</xdr:row>
      <xdr:rowOff>152400</xdr:rowOff>
    </xdr:to>
    <xdr:sp macro="" textlink="">
      <xdr:nvSpPr>
        <xdr:cNvPr id="9" name="Line 477"/>
        <xdr:cNvSpPr>
          <a:spLocks noChangeShapeType="1"/>
        </xdr:cNvSpPr>
      </xdr:nvSpPr>
      <xdr:spPr bwMode="auto">
        <a:xfrm>
          <a:off x="381000" y="10372725"/>
          <a:ext cx="0" cy="1428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171450</xdr:colOff>
      <xdr:row>7</xdr:row>
      <xdr:rowOff>9525</xdr:rowOff>
    </xdr:from>
    <xdr:to>
      <xdr:col>2</xdr:col>
      <xdr:colOff>171450</xdr:colOff>
      <xdr:row>7</xdr:row>
      <xdr:rowOff>9525</xdr:rowOff>
    </xdr:to>
    <xdr:sp macro="" textlink="">
      <xdr:nvSpPr>
        <xdr:cNvPr id="10" name="Line 478"/>
        <xdr:cNvSpPr>
          <a:spLocks noChangeShapeType="1"/>
        </xdr:cNvSpPr>
      </xdr:nvSpPr>
      <xdr:spPr bwMode="auto">
        <a:xfrm>
          <a:off x="533400" y="10534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18</xdr:row>
      <xdr:rowOff>9525</xdr:rowOff>
    </xdr:from>
    <xdr:to>
      <xdr:col>4</xdr:col>
      <xdr:colOff>0</xdr:colOff>
      <xdr:row>23</xdr:row>
      <xdr:rowOff>9525</xdr:rowOff>
    </xdr:to>
    <xdr:sp macro="" textlink="">
      <xdr:nvSpPr>
        <xdr:cNvPr id="11" name="Line 479"/>
        <xdr:cNvSpPr>
          <a:spLocks noChangeShapeType="1"/>
        </xdr:cNvSpPr>
      </xdr:nvSpPr>
      <xdr:spPr bwMode="auto">
        <a:xfrm>
          <a:off x="723900" y="12315825"/>
          <a:ext cx="0" cy="809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19050</xdr:colOff>
      <xdr:row>23</xdr:row>
      <xdr:rowOff>9525</xdr:rowOff>
    </xdr:from>
    <xdr:to>
      <xdr:col>9</xdr:col>
      <xdr:colOff>133350</xdr:colOff>
      <xdr:row>23</xdr:row>
      <xdr:rowOff>9525</xdr:rowOff>
    </xdr:to>
    <xdr:sp macro="" textlink="">
      <xdr:nvSpPr>
        <xdr:cNvPr id="12" name="Line 480"/>
        <xdr:cNvSpPr>
          <a:spLocks noChangeShapeType="1"/>
        </xdr:cNvSpPr>
      </xdr:nvSpPr>
      <xdr:spPr bwMode="auto">
        <a:xfrm flipV="1">
          <a:off x="742950" y="13125450"/>
          <a:ext cx="1019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9525</xdr:colOff>
      <xdr:row>18</xdr:row>
      <xdr:rowOff>9525</xdr:rowOff>
    </xdr:from>
    <xdr:to>
      <xdr:col>13</xdr:col>
      <xdr:colOff>19050</xdr:colOff>
      <xdr:row>23</xdr:row>
      <xdr:rowOff>9525</xdr:rowOff>
    </xdr:to>
    <xdr:sp macro="" textlink="">
      <xdr:nvSpPr>
        <xdr:cNvPr id="13" name="Line 481"/>
        <xdr:cNvSpPr>
          <a:spLocks noChangeShapeType="1"/>
        </xdr:cNvSpPr>
      </xdr:nvSpPr>
      <xdr:spPr bwMode="auto">
        <a:xfrm flipH="1" flipV="1">
          <a:off x="2362200" y="12315825"/>
          <a:ext cx="9525" cy="809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9525</xdr:colOff>
      <xdr:row>18</xdr:row>
      <xdr:rowOff>0</xdr:rowOff>
    </xdr:from>
    <xdr:to>
      <xdr:col>13</xdr:col>
      <xdr:colOff>161925</xdr:colOff>
      <xdr:row>18</xdr:row>
      <xdr:rowOff>0</xdr:rowOff>
    </xdr:to>
    <xdr:sp macro="" textlink="">
      <xdr:nvSpPr>
        <xdr:cNvPr id="14" name="Line 482"/>
        <xdr:cNvSpPr>
          <a:spLocks noChangeShapeType="1"/>
        </xdr:cNvSpPr>
      </xdr:nvSpPr>
      <xdr:spPr bwMode="auto">
        <a:xfrm>
          <a:off x="2362200" y="12306300"/>
          <a:ext cx="152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19050</xdr:colOff>
      <xdr:row>18</xdr:row>
      <xdr:rowOff>0</xdr:rowOff>
    </xdr:from>
    <xdr:to>
      <xdr:col>3</xdr:col>
      <xdr:colOff>161925</xdr:colOff>
      <xdr:row>18</xdr:row>
      <xdr:rowOff>9525</xdr:rowOff>
    </xdr:to>
    <xdr:sp macro="" textlink="">
      <xdr:nvSpPr>
        <xdr:cNvPr id="15" name="Line 483"/>
        <xdr:cNvSpPr>
          <a:spLocks noChangeShapeType="1"/>
        </xdr:cNvSpPr>
      </xdr:nvSpPr>
      <xdr:spPr bwMode="auto">
        <a:xfrm>
          <a:off x="561975" y="12306300"/>
          <a:ext cx="142875"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28575</xdr:colOff>
      <xdr:row>22</xdr:row>
      <xdr:rowOff>19050</xdr:rowOff>
    </xdr:from>
    <xdr:to>
      <xdr:col>6</xdr:col>
      <xdr:colOff>19050</xdr:colOff>
      <xdr:row>22</xdr:row>
      <xdr:rowOff>19050</xdr:rowOff>
    </xdr:to>
    <xdr:sp macro="" textlink="">
      <xdr:nvSpPr>
        <xdr:cNvPr id="16" name="Line 484"/>
        <xdr:cNvSpPr>
          <a:spLocks noChangeShapeType="1"/>
        </xdr:cNvSpPr>
      </xdr:nvSpPr>
      <xdr:spPr bwMode="auto">
        <a:xfrm flipV="1">
          <a:off x="752475" y="12973050"/>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180975</xdr:colOff>
      <xdr:row>21</xdr:row>
      <xdr:rowOff>142875</xdr:rowOff>
    </xdr:from>
    <xdr:to>
      <xdr:col>12</xdr:col>
      <xdr:colOff>161925</xdr:colOff>
      <xdr:row>22</xdr:row>
      <xdr:rowOff>9525</xdr:rowOff>
    </xdr:to>
    <xdr:sp macro="" textlink="">
      <xdr:nvSpPr>
        <xdr:cNvPr id="17" name="Line 485"/>
        <xdr:cNvSpPr>
          <a:spLocks noChangeShapeType="1"/>
        </xdr:cNvSpPr>
      </xdr:nvSpPr>
      <xdr:spPr bwMode="auto">
        <a:xfrm flipV="1">
          <a:off x="1266825" y="12934950"/>
          <a:ext cx="1066800" cy="285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133350</xdr:colOff>
      <xdr:row>21</xdr:row>
      <xdr:rowOff>0</xdr:rowOff>
    </xdr:from>
    <xdr:to>
      <xdr:col>15</xdr:col>
      <xdr:colOff>66675</xdr:colOff>
      <xdr:row>21</xdr:row>
      <xdr:rowOff>0</xdr:rowOff>
    </xdr:to>
    <xdr:sp macro="" textlink="">
      <xdr:nvSpPr>
        <xdr:cNvPr id="18" name="Line 486"/>
        <xdr:cNvSpPr>
          <a:spLocks noChangeShapeType="1"/>
        </xdr:cNvSpPr>
      </xdr:nvSpPr>
      <xdr:spPr bwMode="auto">
        <a:xfrm>
          <a:off x="2667000" y="12792075"/>
          <a:ext cx="1143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123825</xdr:colOff>
      <xdr:row>23</xdr:row>
      <xdr:rowOff>152400</xdr:rowOff>
    </xdr:from>
    <xdr:to>
      <xdr:col>15</xdr:col>
      <xdr:colOff>76200</xdr:colOff>
      <xdr:row>24</xdr:row>
      <xdr:rowOff>0</xdr:rowOff>
    </xdr:to>
    <xdr:sp macro="" textlink="">
      <xdr:nvSpPr>
        <xdr:cNvPr id="19" name="Line 487"/>
        <xdr:cNvSpPr>
          <a:spLocks noChangeShapeType="1"/>
        </xdr:cNvSpPr>
      </xdr:nvSpPr>
      <xdr:spPr bwMode="auto">
        <a:xfrm flipV="1">
          <a:off x="2657475" y="13268325"/>
          <a:ext cx="133350"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123825</xdr:colOff>
      <xdr:row>22</xdr:row>
      <xdr:rowOff>152400</xdr:rowOff>
    </xdr:from>
    <xdr:to>
      <xdr:col>15</xdr:col>
      <xdr:colOff>95250</xdr:colOff>
      <xdr:row>22</xdr:row>
      <xdr:rowOff>152400</xdr:rowOff>
    </xdr:to>
    <xdr:sp macro="" textlink="">
      <xdr:nvSpPr>
        <xdr:cNvPr id="20" name="Line 488"/>
        <xdr:cNvSpPr>
          <a:spLocks noChangeShapeType="1"/>
        </xdr:cNvSpPr>
      </xdr:nvSpPr>
      <xdr:spPr bwMode="auto">
        <a:xfrm>
          <a:off x="2657475" y="13106400"/>
          <a:ext cx="152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57150</xdr:colOff>
      <xdr:row>18</xdr:row>
      <xdr:rowOff>9525</xdr:rowOff>
    </xdr:from>
    <xdr:to>
      <xdr:col>12</xdr:col>
      <xdr:colOff>57150</xdr:colOff>
      <xdr:row>20</xdr:row>
      <xdr:rowOff>0</xdr:rowOff>
    </xdr:to>
    <xdr:sp macro="" textlink="">
      <xdr:nvSpPr>
        <xdr:cNvPr id="21" name="Line 489"/>
        <xdr:cNvSpPr>
          <a:spLocks noChangeShapeType="1"/>
        </xdr:cNvSpPr>
      </xdr:nvSpPr>
      <xdr:spPr bwMode="auto">
        <a:xfrm flipV="1">
          <a:off x="2228850" y="12315825"/>
          <a:ext cx="0" cy="3143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66675</xdr:colOff>
      <xdr:row>20</xdr:row>
      <xdr:rowOff>114300</xdr:rowOff>
    </xdr:from>
    <xdr:to>
      <xdr:col>12</xdr:col>
      <xdr:colOff>66675</xdr:colOff>
      <xdr:row>22</xdr:row>
      <xdr:rowOff>152400</xdr:rowOff>
    </xdr:to>
    <xdr:sp macro="" textlink="">
      <xdr:nvSpPr>
        <xdr:cNvPr id="22" name="Line 490"/>
        <xdr:cNvSpPr>
          <a:spLocks noChangeShapeType="1"/>
        </xdr:cNvSpPr>
      </xdr:nvSpPr>
      <xdr:spPr bwMode="auto">
        <a:xfrm>
          <a:off x="2238375" y="12744450"/>
          <a:ext cx="0" cy="361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38100</xdr:colOff>
      <xdr:row>18</xdr:row>
      <xdr:rowOff>0</xdr:rowOff>
    </xdr:from>
    <xdr:to>
      <xdr:col>17</xdr:col>
      <xdr:colOff>38100</xdr:colOff>
      <xdr:row>21</xdr:row>
      <xdr:rowOff>0</xdr:rowOff>
    </xdr:to>
    <xdr:sp macro="" textlink="">
      <xdr:nvSpPr>
        <xdr:cNvPr id="23" name="Line 491"/>
        <xdr:cNvSpPr>
          <a:spLocks noChangeShapeType="1"/>
        </xdr:cNvSpPr>
      </xdr:nvSpPr>
      <xdr:spPr bwMode="auto">
        <a:xfrm flipV="1">
          <a:off x="3114675" y="12306300"/>
          <a:ext cx="0" cy="485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161925</xdr:colOff>
      <xdr:row>19</xdr:row>
      <xdr:rowOff>123825</xdr:rowOff>
    </xdr:from>
    <xdr:to>
      <xdr:col>17</xdr:col>
      <xdr:colOff>161925</xdr:colOff>
      <xdr:row>20</xdr:row>
      <xdr:rowOff>133350</xdr:rowOff>
    </xdr:to>
    <xdr:sp macro="" textlink="">
      <xdr:nvSpPr>
        <xdr:cNvPr id="24" name="Line 492"/>
        <xdr:cNvSpPr>
          <a:spLocks noChangeShapeType="1"/>
        </xdr:cNvSpPr>
      </xdr:nvSpPr>
      <xdr:spPr bwMode="auto">
        <a:xfrm flipV="1">
          <a:off x="3238500" y="12592050"/>
          <a:ext cx="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19</xdr:col>
      <xdr:colOff>104775</xdr:colOff>
      <xdr:row>15</xdr:row>
      <xdr:rowOff>9525</xdr:rowOff>
    </xdr:from>
    <xdr:to>
      <xdr:col>20</xdr:col>
      <xdr:colOff>76200</xdr:colOff>
      <xdr:row>15</xdr:row>
      <xdr:rowOff>9525</xdr:rowOff>
    </xdr:to>
    <xdr:sp macro="" textlink="">
      <xdr:nvSpPr>
        <xdr:cNvPr id="25" name="Line 493"/>
        <xdr:cNvSpPr>
          <a:spLocks noChangeShapeType="1"/>
        </xdr:cNvSpPr>
      </xdr:nvSpPr>
      <xdr:spPr bwMode="auto">
        <a:xfrm>
          <a:off x="3581400" y="2676525"/>
          <a:ext cx="152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21</xdr:col>
      <xdr:colOff>76200</xdr:colOff>
      <xdr:row>8</xdr:row>
      <xdr:rowOff>142875</xdr:rowOff>
    </xdr:from>
    <xdr:to>
      <xdr:col>21</xdr:col>
      <xdr:colOff>76200</xdr:colOff>
      <xdr:row>13</xdr:row>
      <xdr:rowOff>114300</xdr:rowOff>
    </xdr:to>
    <xdr:sp macro="" textlink="">
      <xdr:nvSpPr>
        <xdr:cNvPr id="27" name="Line 495"/>
        <xdr:cNvSpPr>
          <a:spLocks noChangeShapeType="1"/>
        </xdr:cNvSpPr>
      </xdr:nvSpPr>
      <xdr:spPr bwMode="auto">
        <a:xfrm flipH="1">
          <a:off x="3914775" y="1476375"/>
          <a:ext cx="0" cy="923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0</xdr:colOff>
      <xdr:row>2</xdr:row>
      <xdr:rowOff>123825</xdr:rowOff>
    </xdr:from>
    <xdr:to>
      <xdr:col>3</xdr:col>
      <xdr:colOff>0</xdr:colOff>
      <xdr:row>4</xdr:row>
      <xdr:rowOff>76200</xdr:rowOff>
    </xdr:to>
    <xdr:sp macro="" textlink="">
      <xdr:nvSpPr>
        <xdr:cNvPr id="28" name="Line 496"/>
        <xdr:cNvSpPr>
          <a:spLocks noChangeShapeType="1"/>
        </xdr:cNvSpPr>
      </xdr:nvSpPr>
      <xdr:spPr bwMode="auto">
        <a:xfrm>
          <a:off x="542925" y="10001250"/>
          <a:ext cx="0" cy="114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161925</xdr:colOff>
      <xdr:row>2</xdr:row>
      <xdr:rowOff>133350</xdr:rowOff>
    </xdr:from>
    <xdr:to>
      <xdr:col>13</xdr:col>
      <xdr:colOff>161925</xdr:colOff>
      <xdr:row>4</xdr:row>
      <xdr:rowOff>133350</xdr:rowOff>
    </xdr:to>
    <xdr:sp macro="" textlink="">
      <xdr:nvSpPr>
        <xdr:cNvPr id="29" name="Line 497"/>
        <xdr:cNvSpPr>
          <a:spLocks noChangeShapeType="1"/>
        </xdr:cNvSpPr>
      </xdr:nvSpPr>
      <xdr:spPr bwMode="auto">
        <a:xfrm>
          <a:off x="2514600" y="10010775"/>
          <a:ext cx="0"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18</xdr:row>
      <xdr:rowOff>19050</xdr:rowOff>
    </xdr:from>
    <xdr:to>
      <xdr:col>14</xdr:col>
      <xdr:colOff>9525</xdr:colOff>
      <xdr:row>24</xdr:row>
      <xdr:rowOff>0</xdr:rowOff>
    </xdr:to>
    <xdr:sp macro="" textlink="">
      <xdr:nvSpPr>
        <xdr:cNvPr id="32" name="Line 500"/>
        <xdr:cNvSpPr>
          <a:spLocks noChangeShapeType="1"/>
        </xdr:cNvSpPr>
      </xdr:nvSpPr>
      <xdr:spPr bwMode="auto">
        <a:xfrm>
          <a:off x="2533650" y="12325350"/>
          <a:ext cx="9525" cy="952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28575</xdr:colOff>
      <xdr:row>23</xdr:row>
      <xdr:rowOff>9525</xdr:rowOff>
    </xdr:from>
    <xdr:to>
      <xdr:col>13</xdr:col>
      <xdr:colOff>0</xdr:colOff>
      <xdr:row>23</xdr:row>
      <xdr:rowOff>9525</xdr:rowOff>
    </xdr:to>
    <xdr:sp macro="" textlink="">
      <xdr:nvSpPr>
        <xdr:cNvPr id="33" name="Line 501"/>
        <xdr:cNvSpPr>
          <a:spLocks noChangeShapeType="1"/>
        </xdr:cNvSpPr>
      </xdr:nvSpPr>
      <xdr:spPr bwMode="auto">
        <a:xfrm flipV="1">
          <a:off x="1657350" y="13125450"/>
          <a:ext cx="6953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18</xdr:row>
      <xdr:rowOff>0</xdr:rowOff>
    </xdr:from>
    <xdr:to>
      <xdr:col>3</xdr:col>
      <xdr:colOff>0</xdr:colOff>
      <xdr:row>24</xdr:row>
      <xdr:rowOff>0</xdr:rowOff>
    </xdr:to>
    <xdr:sp macro="" textlink="">
      <xdr:nvSpPr>
        <xdr:cNvPr id="34" name="Line 502"/>
        <xdr:cNvSpPr>
          <a:spLocks noChangeShapeType="1"/>
        </xdr:cNvSpPr>
      </xdr:nvSpPr>
      <xdr:spPr bwMode="auto">
        <a:xfrm>
          <a:off x="542925" y="12306300"/>
          <a:ext cx="0" cy="9715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23</xdr:row>
      <xdr:rowOff>152400</xdr:rowOff>
    </xdr:from>
    <xdr:to>
      <xdr:col>14</xdr:col>
      <xdr:colOff>0</xdr:colOff>
      <xdr:row>24</xdr:row>
      <xdr:rowOff>0</xdr:rowOff>
    </xdr:to>
    <xdr:sp macro="" textlink="">
      <xdr:nvSpPr>
        <xdr:cNvPr id="35" name="Line 503"/>
        <xdr:cNvSpPr>
          <a:spLocks noChangeShapeType="1"/>
        </xdr:cNvSpPr>
      </xdr:nvSpPr>
      <xdr:spPr bwMode="auto">
        <a:xfrm>
          <a:off x="542925" y="13268325"/>
          <a:ext cx="1990725"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38100</xdr:colOff>
      <xdr:row>21</xdr:row>
      <xdr:rowOff>57150</xdr:rowOff>
    </xdr:from>
    <xdr:to>
      <xdr:col>17</xdr:col>
      <xdr:colOff>38100</xdr:colOff>
      <xdr:row>24</xdr:row>
      <xdr:rowOff>0</xdr:rowOff>
    </xdr:to>
    <xdr:sp macro="" textlink="">
      <xdr:nvSpPr>
        <xdr:cNvPr id="36" name="Line 504"/>
        <xdr:cNvSpPr>
          <a:spLocks noChangeShapeType="1"/>
        </xdr:cNvSpPr>
      </xdr:nvSpPr>
      <xdr:spPr bwMode="auto">
        <a:xfrm flipH="1">
          <a:off x="3114675" y="12849225"/>
          <a:ext cx="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171450</xdr:colOff>
      <xdr:row>22</xdr:row>
      <xdr:rowOff>95250</xdr:rowOff>
    </xdr:from>
    <xdr:to>
      <xdr:col>17</xdr:col>
      <xdr:colOff>171450</xdr:colOff>
      <xdr:row>23</xdr:row>
      <xdr:rowOff>133350</xdr:rowOff>
    </xdr:to>
    <xdr:sp macro="" textlink="">
      <xdr:nvSpPr>
        <xdr:cNvPr id="37" name="Line 505"/>
        <xdr:cNvSpPr>
          <a:spLocks noChangeShapeType="1"/>
        </xdr:cNvSpPr>
      </xdr:nvSpPr>
      <xdr:spPr bwMode="auto">
        <a:xfrm>
          <a:off x="3248025" y="13049250"/>
          <a:ext cx="0" cy="2000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23</xdr:row>
      <xdr:rowOff>152400</xdr:rowOff>
    </xdr:from>
    <xdr:to>
      <xdr:col>3</xdr:col>
      <xdr:colOff>0</xdr:colOff>
      <xdr:row>23</xdr:row>
      <xdr:rowOff>152400</xdr:rowOff>
    </xdr:to>
    <xdr:sp macro="" textlink="">
      <xdr:nvSpPr>
        <xdr:cNvPr id="38" name="Line 506"/>
        <xdr:cNvSpPr>
          <a:spLocks noChangeShapeType="1"/>
        </xdr:cNvSpPr>
      </xdr:nvSpPr>
      <xdr:spPr bwMode="auto">
        <a:xfrm>
          <a:off x="361950" y="13268325"/>
          <a:ext cx="1809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38100</xdr:colOff>
      <xdr:row>23</xdr:row>
      <xdr:rowOff>152400</xdr:rowOff>
    </xdr:from>
    <xdr:to>
      <xdr:col>3</xdr:col>
      <xdr:colOff>0</xdr:colOff>
      <xdr:row>23</xdr:row>
      <xdr:rowOff>152400</xdr:rowOff>
    </xdr:to>
    <xdr:sp macro="" textlink="">
      <xdr:nvSpPr>
        <xdr:cNvPr id="39" name="Line 507"/>
        <xdr:cNvSpPr>
          <a:spLocks noChangeShapeType="1"/>
        </xdr:cNvSpPr>
      </xdr:nvSpPr>
      <xdr:spPr bwMode="auto">
        <a:xfrm>
          <a:off x="400050" y="13268325"/>
          <a:ext cx="1428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152400</xdr:colOff>
      <xdr:row>23</xdr:row>
      <xdr:rowOff>142875</xdr:rowOff>
    </xdr:from>
    <xdr:to>
      <xdr:col>1</xdr:col>
      <xdr:colOff>38100</xdr:colOff>
      <xdr:row>23</xdr:row>
      <xdr:rowOff>142875</xdr:rowOff>
    </xdr:to>
    <xdr:sp macro="" textlink="">
      <xdr:nvSpPr>
        <xdr:cNvPr id="40" name="Line 508"/>
        <xdr:cNvSpPr>
          <a:spLocks noChangeShapeType="1"/>
        </xdr:cNvSpPr>
      </xdr:nvSpPr>
      <xdr:spPr bwMode="auto">
        <a:xfrm flipH="1">
          <a:off x="152400" y="13258800"/>
          <a:ext cx="666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9525</xdr:colOff>
      <xdr:row>11</xdr:row>
      <xdr:rowOff>0</xdr:rowOff>
    </xdr:from>
    <xdr:to>
      <xdr:col>3</xdr:col>
      <xdr:colOff>0</xdr:colOff>
      <xdr:row>11</xdr:row>
      <xdr:rowOff>0</xdr:rowOff>
    </xdr:to>
    <xdr:sp macro="" textlink="">
      <xdr:nvSpPr>
        <xdr:cNvPr id="41" name="Line 509"/>
        <xdr:cNvSpPr>
          <a:spLocks noChangeShapeType="1"/>
        </xdr:cNvSpPr>
      </xdr:nvSpPr>
      <xdr:spPr bwMode="auto">
        <a:xfrm flipH="1">
          <a:off x="190500" y="11172825"/>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171450</xdr:colOff>
      <xdr:row>10</xdr:row>
      <xdr:rowOff>9525</xdr:rowOff>
    </xdr:from>
    <xdr:to>
      <xdr:col>3</xdr:col>
      <xdr:colOff>9525</xdr:colOff>
      <xdr:row>10</xdr:row>
      <xdr:rowOff>9525</xdr:rowOff>
    </xdr:to>
    <xdr:sp macro="" textlink="">
      <xdr:nvSpPr>
        <xdr:cNvPr id="42" name="Line 510"/>
        <xdr:cNvSpPr>
          <a:spLocks noChangeShapeType="1"/>
        </xdr:cNvSpPr>
      </xdr:nvSpPr>
      <xdr:spPr bwMode="auto">
        <a:xfrm flipH="1" flipV="1">
          <a:off x="171450" y="11020425"/>
          <a:ext cx="381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142875</xdr:colOff>
      <xdr:row>9</xdr:row>
      <xdr:rowOff>152400</xdr:rowOff>
    </xdr:from>
    <xdr:to>
      <xdr:col>15</xdr:col>
      <xdr:colOff>171450</xdr:colOff>
      <xdr:row>9</xdr:row>
      <xdr:rowOff>152400</xdr:rowOff>
    </xdr:to>
    <xdr:sp macro="" textlink="">
      <xdr:nvSpPr>
        <xdr:cNvPr id="43" name="Line 511"/>
        <xdr:cNvSpPr>
          <a:spLocks noChangeShapeType="1"/>
        </xdr:cNvSpPr>
      </xdr:nvSpPr>
      <xdr:spPr bwMode="auto">
        <a:xfrm flipV="1">
          <a:off x="2495550" y="11001375"/>
          <a:ext cx="390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133350</xdr:colOff>
      <xdr:row>11</xdr:row>
      <xdr:rowOff>0</xdr:rowOff>
    </xdr:from>
    <xdr:to>
      <xdr:col>15</xdr:col>
      <xdr:colOff>171450</xdr:colOff>
      <xdr:row>11</xdr:row>
      <xdr:rowOff>0</xdr:rowOff>
    </xdr:to>
    <xdr:sp macro="" textlink="">
      <xdr:nvSpPr>
        <xdr:cNvPr id="44" name="Line 512"/>
        <xdr:cNvSpPr>
          <a:spLocks noChangeShapeType="1"/>
        </xdr:cNvSpPr>
      </xdr:nvSpPr>
      <xdr:spPr bwMode="auto">
        <a:xfrm flipV="1">
          <a:off x="2486025" y="11172825"/>
          <a:ext cx="400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19050</xdr:colOff>
      <xdr:row>21</xdr:row>
      <xdr:rowOff>85725</xdr:rowOff>
    </xdr:from>
    <xdr:to>
      <xdr:col>3</xdr:col>
      <xdr:colOff>161925</xdr:colOff>
      <xdr:row>22</xdr:row>
      <xdr:rowOff>38100</xdr:rowOff>
    </xdr:to>
    <xdr:sp macro="" textlink="">
      <xdr:nvSpPr>
        <xdr:cNvPr id="45" name="Line 513"/>
        <xdr:cNvSpPr>
          <a:spLocks noChangeShapeType="1"/>
        </xdr:cNvSpPr>
      </xdr:nvSpPr>
      <xdr:spPr bwMode="auto">
        <a:xfrm>
          <a:off x="561975" y="12877800"/>
          <a:ext cx="142875" cy="114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22</xdr:row>
      <xdr:rowOff>47625</xdr:rowOff>
    </xdr:from>
    <xdr:to>
      <xdr:col>4</xdr:col>
      <xdr:colOff>161925</xdr:colOff>
      <xdr:row>23</xdr:row>
      <xdr:rowOff>152400</xdr:rowOff>
    </xdr:to>
    <xdr:sp macro="" textlink="">
      <xdr:nvSpPr>
        <xdr:cNvPr id="46" name="Line 514"/>
        <xdr:cNvSpPr>
          <a:spLocks noChangeShapeType="1"/>
        </xdr:cNvSpPr>
      </xdr:nvSpPr>
      <xdr:spPr bwMode="auto">
        <a:xfrm>
          <a:off x="542925" y="13001625"/>
          <a:ext cx="342900" cy="2667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23</xdr:row>
      <xdr:rowOff>28575</xdr:rowOff>
    </xdr:from>
    <xdr:to>
      <xdr:col>3</xdr:col>
      <xdr:colOff>171450</xdr:colOff>
      <xdr:row>23</xdr:row>
      <xdr:rowOff>152400</xdr:rowOff>
    </xdr:to>
    <xdr:sp macro="" textlink="">
      <xdr:nvSpPr>
        <xdr:cNvPr id="47" name="Line 515"/>
        <xdr:cNvSpPr>
          <a:spLocks noChangeShapeType="1"/>
        </xdr:cNvSpPr>
      </xdr:nvSpPr>
      <xdr:spPr bwMode="auto">
        <a:xfrm>
          <a:off x="542925" y="13144500"/>
          <a:ext cx="171450" cy="1238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142875</xdr:colOff>
      <xdr:row>23</xdr:row>
      <xdr:rowOff>19050</xdr:rowOff>
    </xdr:from>
    <xdr:to>
      <xdr:col>5</xdr:col>
      <xdr:colOff>142875</xdr:colOff>
      <xdr:row>23</xdr:row>
      <xdr:rowOff>142875</xdr:rowOff>
    </xdr:to>
    <xdr:sp macro="" textlink="">
      <xdr:nvSpPr>
        <xdr:cNvPr id="48" name="Line 516"/>
        <xdr:cNvSpPr>
          <a:spLocks noChangeShapeType="1"/>
        </xdr:cNvSpPr>
      </xdr:nvSpPr>
      <xdr:spPr bwMode="auto">
        <a:xfrm>
          <a:off x="866775" y="13134975"/>
          <a:ext cx="180975" cy="1238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142875</xdr:colOff>
      <xdr:row>23</xdr:row>
      <xdr:rowOff>9525</xdr:rowOff>
    </xdr:from>
    <xdr:to>
      <xdr:col>6</xdr:col>
      <xdr:colOff>142875</xdr:colOff>
      <xdr:row>23</xdr:row>
      <xdr:rowOff>152400</xdr:rowOff>
    </xdr:to>
    <xdr:sp macro="" textlink="">
      <xdr:nvSpPr>
        <xdr:cNvPr id="49" name="Line 517"/>
        <xdr:cNvSpPr>
          <a:spLocks noChangeShapeType="1"/>
        </xdr:cNvSpPr>
      </xdr:nvSpPr>
      <xdr:spPr bwMode="auto">
        <a:xfrm>
          <a:off x="1047750" y="13125450"/>
          <a:ext cx="180975" cy="1428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123825</xdr:colOff>
      <xdr:row>23</xdr:row>
      <xdr:rowOff>19050</xdr:rowOff>
    </xdr:from>
    <xdr:to>
      <xdr:col>7</xdr:col>
      <xdr:colOff>123825</xdr:colOff>
      <xdr:row>23</xdr:row>
      <xdr:rowOff>152400</xdr:rowOff>
    </xdr:to>
    <xdr:sp macro="" textlink="">
      <xdr:nvSpPr>
        <xdr:cNvPr id="50" name="Line 518"/>
        <xdr:cNvSpPr>
          <a:spLocks noChangeShapeType="1"/>
        </xdr:cNvSpPr>
      </xdr:nvSpPr>
      <xdr:spPr bwMode="auto">
        <a:xfrm>
          <a:off x="1209675" y="13134975"/>
          <a:ext cx="180975" cy="1333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133350</xdr:colOff>
      <xdr:row>23</xdr:row>
      <xdr:rowOff>0</xdr:rowOff>
    </xdr:from>
    <xdr:to>
      <xdr:col>8</xdr:col>
      <xdr:colOff>133350</xdr:colOff>
      <xdr:row>23</xdr:row>
      <xdr:rowOff>152400</xdr:rowOff>
    </xdr:to>
    <xdr:sp macro="" textlink="">
      <xdr:nvSpPr>
        <xdr:cNvPr id="51" name="Line 519"/>
        <xdr:cNvSpPr>
          <a:spLocks noChangeShapeType="1"/>
        </xdr:cNvSpPr>
      </xdr:nvSpPr>
      <xdr:spPr bwMode="auto">
        <a:xfrm>
          <a:off x="1400175" y="13115925"/>
          <a:ext cx="180975" cy="152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142875</xdr:colOff>
      <xdr:row>23</xdr:row>
      <xdr:rowOff>9525</xdr:rowOff>
    </xdr:from>
    <xdr:to>
      <xdr:col>9</xdr:col>
      <xdr:colOff>123825</xdr:colOff>
      <xdr:row>24</xdr:row>
      <xdr:rowOff>0</xdr:rowOff>
    </xdr:to>
    <xdr:sp macro="" textlink="">
      <xdr:nvSpPr>
        <xdr:cNvPr id="52" name="Line 520"/>
        <xdr:cNvSpPr>
          <a:spLocks noChangeShapeType="1"/>
        </xdr:cNvSpPr>
      </xdr:nvSpPr>
      <xdr:spPr bwMode="auto">
        <a:xfrm>
          <a:off x="1590675" y="13125450"/>
          <a:ext cx="161925" cy="152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133350</xdr:colOff>
      <xdr:row>23</xdr:row>
      <xdr:rowOff>9525</xdr:rowOff>
    </xdr:from>
    <xdr:to>
      <xdr:col>10</xdr:col>
      <xdr:colOff>114300</xdr:colOff>
      <xdr:row>23</xdr:row>
      <xdr:rowOff>152400</xdr:rowOff>
    </xdr:to>
    <xdr:sp macro="" textlink="">
      <xdr:nvSpPr>
        <xdr:cNvPr id="53" name="Line 521"/>
        <xdr:cNvSpPr>
          <a:spLocks noChangeShapeType="1"/>
        </xdr:cNvSpPr>
      </xdr:nvSpPr>
      <xdr:spPr bwMode="auto">
        <a:xfrm>
          <a:off x="1762125" y="13125450"/>
          <a:ext cx="161925" cy="1428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133350</xdr:colOff>
      <xdr:row>23</xdr:row>
      <xdr:rowOff>0</xdr:rowOff>
    </xdr:from>
    <xdr:to>
      <xdr:col>11</xdr:col>
      <xdr:colOff>152400</xdr:colOff>
      <xdr:row>23</xdr:row>
      <xdr:rowOff>152400</xdr:rowOff>
    </xdr:to>
    <xdr:sp macro="" textlink="">
      <xdr:nvSpPr>
        <xdr:cNvPr id="54" name="Line 522"/>
        <xdr:cNvSpPr>
          <a:spLocks noChangeShapeType="1"/>
        </xdr:cNvSpPr>
      </xdr:nvSpPr>
      <xdr:spPr bwMode="auto">
        <a:xfrm>
          <a:off x="1943100" y="13115925"/>
          <a:ext cx="200025" cy="152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123825</xdr:colOff>
      <xdr:row>23</xdr:row>
      <xdr:rowOff>0</xdr:rowOff>
    </xdr:from>
    <xdr:to>
      <xdr:col>12</xdr:col>
      <xdr:colOff>114300</xdr:colOff>
      <xdr:row>23</xdr:row>
      <xdr:rowOff>142875</xdr:rowOff>
    </xdr:to>
    <xdr:sp macro="" textlink="">
      <xdr:nvSpPr>
        <xdr:cNvPr id="55" name="Line 523"/>
        <xdr:cNvSpPr>
          <a:spLocks noChangeShapeType="1"/>
        </xdr:cNvSpPr>
      </xdr:nvSpPr>
      <xdr:spPr bwMode="auto">
        <a:xfrm>
          <a:off x="2114550" y="13115925"/>
          <a:ext cx="171450" cy="1428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133350</xdr:colOff>
      <xdr:row>22</xdr:row>
      <xdr:rowOff>152400</xdr:rowOff>
    </xdr:from>
    <xdr:to>
      <xdr:col>13</xdr:col>
      <xdr:colOff>104775</xdr:colOff>
      <xdr:row>23</xdr:row>
      <xdr:rowOff>152400</xdr:rowOff>
    </xdr:to>
    <xdr:sp macro="" textlink="">
      <xdr:nvSpPr>
        <xdr:cNvPr id="56" name="Line 524"/>
        <xdr:cNvSpPr>
          <a:spLocks noChangeShapeType="1"/>
        </xdr:cNvSpPr>
      </xdr:nvSpPr>
      <xdr:spPr bwMode="auto">
        <a:xfrm>
          <a:off x="2305050" y="13106400"/>
          <a:ext cx="152400"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38100</xdr:colOff>
      <xdr:row>22</xdr:row>
      <xdr:rowOff>9525</xdr:rowOff>
    </xdr:from>
    <xdr:to>
      <xdr:col>14</xdr:col>
      <xdr:colOff>9525</xdr:colOff>
      <xdr:row>23</xdr:row>
      <xdr:rowOff>0</xdr:rowOff>
    </xdr:to>
    <xdr:sp macro="" textlink="">
      <xdr:nvSpPr>
        <xdr:cNvPr id="57" name="Line 525"/>
        <xdr:cNvSpPr>
          <a:spLocks noChangeShapeType="1"/>
        </xdr:cNvSpPr>
      </xdr:nvSpPr>
      <xdr:spPr bwMode="auto">
        <a:xfrm>
          <a:off x="2390775" y="12963525"/>
          <a:ext cx="152400" cy="152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28575</xdr:colOff>
      <xdr:row>22</xdr:row>
      <xdr:rowOff>123825</xdr:rowOff>
    </xdr:from>
    <xdr:to>
      <xdr:col>13</xdr:col>
      <xdr:colOff>161925</xdr:colOff>
      <xdr:row>23</xdr:row>
      <xdr:rowOff>76200</xdr:rowOff>
    </xdr:to>
    <xdr:sp macro="" textlink="">
      <xdr:nvSpPr>
        <xdr:cNvPr id="58" name="Line 526"/>
        <xdr:cNvSpPr>
          <a:spLocks noChangeShapeType="1"/>
        </xdr:cNvSpPr>
      </xdr:nvSpPr>
      <xdr:spPr bwMode="auto">
        <a:xfrm>
          <a:off x="2381250" y="13077825"/>
          <a:ext cx="133350" cy="114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17</xdr:row>
      <xdr:rowOff>152400</xdr:rowOff>
    </xdr:from>
    <xdr:to>
      <xdr:col>16</xdr:col>
      <xdr:colOff>0</xdr:colOff>
      <xdr:row>17</xdr:row>
      <xdr:rowOff>152400</xdr:rowOff>
    </xdr:to>
    <xdr:sp macro="" textlink="">
      <xdr:nvSpPr>
        <xdr:cNvPr id="63" name="Line 531"/>
        <xdr:cNvSpPr>
          <a:spLocks noChangeShapeType="1"/>
        </xdr:cNvSpPr>
      </xdr:nvSpPr>
      <xdr:spPr bwMode="auto">
        <a:xfrm>
          <a:off x="2895600" y="122967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76200</xdr:colOff>
      <xdr:row>21</xdr:row>
      <xdr:rowOff>19050</xdr:rowOff>
    </xdr:from>
    <xdr:to>
      <xdr:col>14</xdr:col>
      <xdr:colOff>76200</xdr:colOff>
      <xdr:row>21</xdr:row>
      <xdr:rowOff>19050</xdr:rowOff>
    </xdr:to>
    <xdr:sp macro="" textlink="">
      <xdr:nvSpPr>
        <xdr:cNvPr id="64" name="Line 532"/>
        <xdr:cNvSpPr>
          <a:spLocks noChangeShapeType="1"/>
        </xdr:cNvSpPr>
      </xdr:nvSpPr>
      <xdr:spPr bwMode="auto">
        <a:xfrm>
          <a:off x="2609850" y="12811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171450</xdr:colOff>
      <xdr:row>10</xdr:row>
      <xdr:rowOff>9525</xdr:rowOff>
    </xdr:from>
    <xdr:to>
      <xdr:col>16</xdr:col>
      <xdr:colOff>123825</xdr:colOff>
      <xdr:row>11</xdr:row>
      <xdr:rowOff>9525</xdr:rowOff>
    </xdr:to>
    <xdr:sp macro="" textlink="">
      <xdr:nvSpPr>
        <xdr:cNvPr id="65" name="Oval 533"/>
        <xdr:cNvSpPr>
          <a:spLocks noChangeArrowheads="1"/>
        </xdr:cNvSpPr>
      </xdr:nvSpPr>
      <xdr:spPr bwMode="auto">
        <a:xfrm>
          <a:off x="2886075" y="11020425"/>
          <a:ext cx="133350" cy="161925"/>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0</xdr:col>
      <xdr:colOff>133350</xdr:colOff>
      <xdr:row>10</xdr:row>
      <xdr:rowOff>9525</xdr:rowOff>
    </xdr:from>
    <xdr:to>
      <xdr:col>1</xdr:col>
      <xdr:colOff>104775</xdr:colOff>
      <xdr:row>10</xdr:row>
      <xdr:rowOff>152400</xdr:rowOff>
    </xdr:to>
    <xdr:sp macro="" textlink="">
      <xdr:nvSpPr>
        <xdr:cNvPr id="66" name="Oval 534"/>
        <xdr:cNvSpPr>
          <a:spLocks noChangeArrowheads="1"/>
        </xdr:cNvSpPr>
      </xdr:nvSpPr>
      <xdr:spPr bwMode="auto">
        <a:xfrm flipV="1">
          <a:off x="133350" y="11020425"/>
          <a:ext cx="152400" cy="142875"/>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3</xdr:col>
      <xdr:colOff>19050</xdr:colOff>
      <xdr:row>18</xdr:row>
      <xdr:rowOff>95250</xdr:rowOff>
    </xdr:from>
    <xdr:to>
      <xdr:col>4</xdr:col>
      <xdr:colOff>9525</xdr:colOff>
      <xdr:row>19</xdr:row>
      <xdr:rowOff>38100</xdr:rowOff>
    </xdr:to>
    <xdr:sp macro="" textlink="">
      <xdr:nvSpPr>
        <xdr:cNvPr id="67" name="Line 535"/>
        <xdr:cNvSpPr>
          <a:spLocks noChangeShapeType="1"/>
        </xdr:cNvSpPr>
      </xdr:nvSpPr>
      <xdr:spPr bwMode="auto">
        <a:xfrm>
          <a:off x="561975" y="12401550"/>
          <a:ext cx="17145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38100</xdr:colOff>
      <xdr:row>18</xdr:row>
      <xdr:rowOff>9525</xdr:rowOff>
    </xdr:from>
    <xdr:to>
      <xdr:col>4</xdr:col>
      <xdr:colOff>0</xdr:colOff>
      <xdr:row>18</xdr:row>
      <xdr:rowOff>76200</xdr:rowOff>
    </xdr:to>
    <xdr:sp macro="" textlink="">
      <xdr:nvSpPr>
        <xdr:cNvPr id="68" name="Line 536"/>
        <xdr:cNvSpPr>
          <a:spLocks noChangeShapeType="1"/>
        </xdr:cNvSpPr>
      </xdr:nvSpPr>
      <xdr:spPr bwMode="auto">
        <a:xfrm>
          <a:off x="581025" y="12315825"/>
          <a:ext cx="142875" cy="666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19</xdr:row>
      <xdr:rowOff>47625</xdr:rowOff>
    </xdr:from>
    <xdr:to>
      <xdr:col>14</xdr:col>
      <xdr:colOff>19050</xdr:colOff>
      <xdr:row>20</xdr:row>
      <xdr:rowOff>28575</xdr:rowOff>
    </xdr:to>
    <xdr:sp macro="" textlink="">
      <xdr:nvSpPr>
        <xdr:cNvPr id="69" name="Line 537"/>
        <xdr:cNvSpPr>
          <a:spLocks noChangeShapeType="1"/>
        </xdr:cNvSpPr>
      </xdr:nvSpPr>
      <xdr:spPr bwMode="auto">
        <a:xfrm>
          <a:off x="2352675" y="12515850"/>
          <a:ext cx="200025" cy="1428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18</xdr:row>
      <xdr:rowOff>85725</xdr:rowOff>
    </xdr:from>
    <xdr:to>
      <xdr:col>14</xdr:col>
      <xdr:colOff>9525</xdr:colOff>
      <xdr:row>19</xdr:row>
      <xdr:rowOff>47625</xdr:rowOff>
    </xdr:to>
    <xdr:sp macro="" textlink="">
      <xdr:nvSpPr>
        <xdr:cNvPr id="70" name="Line 538"/>
        <xdr:cNvSpPr>
          <a:spLocks noChangeShapeType="1"/>
        </xdr:cNvSpPr>
      </xdr:nvSpPr>
      <xdr:spPr bwMode="auto">
        <a:xfrm>
          <a:off x="2371725" y="12392025"/>
          <a:ext cx="171450" cy="1238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76200</xdr:colOff>
      <xdr:row>18</xdr:row>
      <xdr:rowOff>19050</xdr:rowOff>
    </xdr:from>
    <xdr:to>
      <xdr:col>14</xdr:col>
      <xdr:colOff>19050</xdr:colOff>
      <xdr:row>18</xdr:row>
      <xdr:rowOff>95250</xdr:rowOff>
    </xdr:to>
    <xdr:sp macro="" textlink="">
      <xdr:nvSpPr>
        <xdr:cNvPr id="71" name="Line 539"/>
        <xdr:cNvSpPr>
          <a:spLocks noChangeShapeType="1"/>
        </xdr:cNvSpPr>
      </xdr:nvSpPr>
      <xdr:spPr bwMode="auto">
        <a:xfrm>
          <a:off x="2428875" y="12325350"/>
          <a:ext cx="123825" cy="762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9525</xdr:colOff>
      <xdr:row>20</xdr:row>
      <xdr:rowOff>0</xdr:rowOff>
    </xdr:from>
    <xdr:to>
      <xdr:col>14</xdr:col>
      <xdr:colOff>19050</xdr:colOff>
      <xdr:row>20</xdr:row>
      <xdr:rowOff>152400</xdr:rowOff>
    </xdr:to>
    <xdr:sp macro="" textlink="">
      <xdr:nvSpPr>
        <xdr:cNvPr id="72" name="Line 540"/>
        <xdr:cNvSpPr>
          <a:spLocks noChangeShapeType="1"/>
        </xdr:cNvSpPr>
      </xdr:nvSpPr>
      <xdr:spPr bwMode="auto">
        <a:xfrm>
          <a:off x="2362200" y="12630150"/>
          <a:ext cx="190500" cy="152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20</xdr:row>
      <xdr:rowOff>152400</xdr:rowOff>
    </xdr:from>
    <xdr:to>
      <xdr:col>4</xdr:col>
      <xdr:colOff>0</xdr:colOff>
      <xdr:row>21</xdr:row>
      <xdr:rowOff>114300</xdr:rowOff>
    </xdr:to>
    <xdr:sp macro="" textlink="">
      <xdr:nvSpPr>
        <xdr:cNvPr id="73" name="Line 541"/>
        <xdr:cNvSpPr>
          <a:spLocks noChangeShapeType="1"/>
        </xdr:cNvSpPr>
      </xdr:nvSpPr>
      <xdr:spPr bwMode="auto">
        <a:xfrm>
          <a:off x="552450" y="12782550"/>
          <a:ext cx="171450" cy="1238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142875</xdr:colOff>
      <xdr:row>18</xdr:row>
      <xdr:rowOff>104775</xdr:rowOff>
    </xdr:from>
    <xdr:to>
      <xdr:col>6</xdr:col>
      <xdr:colOff>66675</xdr:colOff>
      <xdr:row>19</xdr:row>
      <xdr:rowOff>123825</xdr:rowOff>
    </xdr:to>
    <xdr:sp macro="" textlink="">
      <xdr:nvSpPr>
        <xdr:cNvPr id="74" name="Oval 542"/>
        <xdr:cNvSpPr>
          <a:spLocks noChangeArrowheads="1"/>
        </xdr:cNvSpPr>
      </xdr:nvSpPr>
      <xdr:spPr bwMode="auto">
        <a:xfrm>
          <a:off x="1047750" y="12411075"/>
          <a:ext cx="104775" cy="180975"/>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1</xdr:col>
      <xdr:colOff>19050</xdr:colOff>
      <xdr:row>19</xdr:row>
      <xdr:rowOff>123825</xdr:rowOff>
    </xdr:from>
    <xdr:to>
      <xdr:col>6</xdr:col>
      <xdr:colOff>47625</xdr:colOff>
      <xdr:row>19</xdr:row>
      <xdr:rowOff>123825</xdr:rowOff>
    </xdr:to>
    <xdr:sp macro="" textlink="">
      <xdr:nvSpPr>
        <xdr:cNvPr id="75" name="Line 543"/>
        <xdr:cNvSpPr>
          <a:spLocks noChangeShapeType="1"/>
        </xdr:cNvSpPr>
      </xdr:nvSpPr>
      <xdr:spPr bwMode="auto">
        <a:xfrm>
          <a:off x="200025" y="12592050"/>
          <a:ext cx="9334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18</xdr:row>
      <xdr:rowOff>104775</xdr:rowOff>
    </xdr:from>
    <xdr:to>
      <xdr:col>6</xdr:col>
      <xdr:colOff>38100</xdr:colOff>
      <xdr:row>18</xdr:row>
      <xdr:rowOff>104775</xdr:rowOff>
    </xdr:to>
    <xdr:sp macro="" textlink="">
      <xdr:nvSpPr>
        <xdr:cNvPr id="76" name="Line 544"/>
        <xdr:cNvSpPr>
          <a:spLocks noChangeShapeType="1"/>
        </xdr:cNvSpPr>
      </xdr:nvSpPr>
      <xdr:spPr bwMode="auto">
        <a:xfrm>
          <a:off x="200025" y="12411075"/>
          <a:ext cx="9239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114300</xdr:colOff>
      <xdr:row>20</xdr:row>
      <xdr:rowOff>85725</xdr:rowOff>
    </xdr:from>
    <xdr:to>
      <xdr:col>15</xdr:col>
      <xdr:colOff>57150</xdr:colOff>
      <xdr:row>20</xdr:row>
      <xdr:rowOff>85725</xdr:rowOff>
    </xdr:to>
    <xdr:sp macro="" textlink="">
      <xdr:nvSpPr>
        <xdr:cNvPr id="77" name="Line 545"/>
        <xdr:cNvSpPr>
          <a:spLocks noChangeShapeType="1"/>
        </xdr:cNvSpPr>
      </xdr:nvSpPr>
      <xdr:spPr bwMode="auto">
        <a:xfrm>
          <a:off x="2286000" y="12715875"/>
          <a:ext cx="4857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95250</xdr:colOff>
      <xdr:row>21</xdr:row>
      <xdr:rowOff>66675</xdr:rowOff>
    </xdr:from>
    <xdr:to>
      <xdr:col>15</xdr:col>
      <xdr:colOff>57150</xdr:colOff>
      <xdr:row>21</xdr:row>
      <xdr:rowOff>76200</xdr:rowOff>
    </xdr:to>
    <xdr:sp macro="" textlink="">
      <xdr:nvSpPr>
        <xdr:cNvPr id="78" name="Line 546"/>
        <xdr:cNvSpPr>
          <a:spLocks noChangeShapeType="1"/>
        </xdr:cNvSpPr>
      </xdr:nvSpPr>
      <xdr:spPr bwMode="auto">
        <a:xfrm>
          <a:off x="2266950" y="12858750"/>
          <a:ext cx="504825"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161925</xdr:colOff>
      <xdr:row>20</xdr:row>
      <xdr:rowOff>76200</xdr:rowOff>
    </xdr:from>
    <xdr:to>
      <xdr:col>15</xdr:col>
      <xdr:colOff>76200</xdr:colOff>
      <xdr:row>21</xdr:row>
      <xdr:rowOff>104775</xdr:rowOff>
    </xdr:to>
    <xdr:sp macro="" textlink="">
      <xdr:nvSpPr>
        <xdr:cNvPr id="79" name="Oval 547"/>
        <xdr:cNvSpPr>
          <a:spLocks noChangeArrowheads="1"/>
        </xdr:cNvSpPr>
      </xdr:nvSpPr>
      <xdr:spPr bwMode="auto">
        <a:xfrm>
          <a:off x="2695575" y="12706350"/>
          <a:ext cx="95250" cy="190500"/>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12</xdr:col>
      <xdr:colOff>19050</xdr:colOff>
      <xdr:row>11</xdr:row>
      <xdr:rowOff>0</xdr:rowOff>
    </xdr:from>
    <xdr:to>
      <xdr:col>12</xdr:col>
      <xdr:colOff>152400</xdr:colOff>
      <xdr:row>11</xdr:row>
      <xdr:rowOff>0</xdr:rowOff>
    </xdr:to>
    <xdr:sp macro="" textlink="">
      <xdr:nvSpPr>
        <xdr:cNvPr id="80" name="Line 548"/>
        <xdr:cNvSpPr>
          <a:spLocks noChangeShapeType="1"/>
        </xdr:cNvSpPr>
      </xdr:nvSpPr>
      <xdr:spPr bwMode="auto">
        <a:xfrm flipH="1">
          <a:off x="2190750" y="11172825"/>
          <a:ext cx="133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9525</xdr:colOff>
      <xdr:row>10</xdr:row>
      <xdr:rowOff>0</xdr:rowOff>
    </xdr:from>
    <xdr:to>
      <xdr:col>12</xdr:col>
      <xdr:colOff>161925</xdr:colOff>
      <xdr:row>10</xdr:row>
      <xdr:rowOff>0</xdr:rowOff>
    </xdr:to>
    <xdr:sp macro="" textlink="">
      <xdr:nvSpPr>
        <xdr:cNvPr id="81" name="Line 549"/>
        <xdr:cNvSpPr>
          <a:spLocks noChangeShapeType="1"/>
        </xdr:cNvSpPr>
      </xdr:nvSpPr>
      <xdr:spPr bwMode="auto">
        <a:xfrm flipH="1">
          <a:off x="2181225" y="11010900"/>
          <a:ext cx="152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19050</xdr:colOff>
      <xdr:row>11</xdr:row>
      <xdr:rowOff>9525</xdr:rowOff>
    </xdr:from>
    <xdr:to>
      <xdr:col>5</xdr:col>
      <xdr:colOff>0</xdr:colOff>
      <xdr:row>11</xdr:row>
      <xdr:rowOff>9525</xdr:rowOff>
    </xdr:to>
    <xdr:sp macro="" textlink="">
      <xdr:nvSpPr>
        <xdr:cNvPr id="82" name="Line 550"/>
        <xdr:cNvSpPr>
          <a:spLocks noChangeShapeType="1"/>
        </xdr:cNvSpPr>
      </xdr:nvSpPr>
      <xdr:spPr bwMode="auto">
        <a:xfrm flipV="1">
          <a:off x="742950" y="11182350"/>
          <a:ext cx="1619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28575</xdr:colOff>
      <xdr:row>10</xdr:row>
      <xdr:rowOff>9525</xdr:rowOff>
    </xdr:from>
    <xdr:to>
      <xdr:col>5</xdr:col>
      <xdr:colOff>0</xdr:colOff>
      <xdr:row>10</xdr:row>
      <xdr:rowOff>9525</xdr:rowOff>
    </xdr:to>
    <xdr:sp macro="" textlink="">
      <xdr:nvSpPr>
        <xdr:cNvPr id="83" name="Line 551"/>
        <xdr:cNvSpPr>
          <a:spLocks noChangeShapeType="1"/>
        </xdr:cNvSpPr>
      </xdr:nvSpPr>
      <xdr:spPr bwMode="auto">
        <a:xfrm>
          <a:off x="752475" y="11020425"/>
          <a:ext cx="152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19</xdr:row>
      <xdr:rowOff>152400</xdr:rowOff>
    </xdr:from>
    <xdr:to>
      <xdr:col>8</xdr:col>
      <xdr:colOff>9525</xdr:colOff>
      <xdr:row>22</xdr:row>
      <xdr:rowOff>142875</xdr:rowOff>
    </xdr:to>
    <xdr:sp macro="" textlink="">
      <xdr:nvSpPr>
        <xdr:cNvPr id="86" name="Line 554"/>
        <xdr:cNvSpPr>
          <a:spLocks noChangeShapeType="1"/>
        </xdr:cNvSpPr>
      </xdr:nvSpPr>
      <xdr:spPr bwMode="auto">
        <a:xfrm flipH="1">
          <a:off x="1447800" y="12620625"/>
          <a:ext cx="9525" cy="4762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180975</xdr:colOff>
      <xdr:row>20</xdr:row>
      <xdr:rowOff>9525</xdr:rowOff>
    </xdr:from>
    <xdr:to>
      <xdr:col>9</xdr:col>
      <xdr:colOff>0</xdr:colOff>
      <xdr:row>23</xdr:row>
      <xdr:rowOff>28575</xdr:rowOff>
    </xdr:to>
    <xdr:sp macro="" textlink="">
      <xdr:nvSpPr>
        <xdr:cNvPr id="87" name="Line 555"/>
        <xdr:cNvSpPr>
          <a:spLocks noChangeShapeType="1"/>
        </xdr:cNvSpPr>
      </xdr:nvSpPr>
      <xdr:spPr bwMode="auto">
        <a:xfrm flipH="1">
          <a:off x="1628775" y="12639675"/>
          <a:ext cx="0" cy="5048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20</xdr:row>
      <xdr:rowOff>0</xdr:rowOff>
    </xdr:from>
    <xdr:to>
      <xdr:col>9</xdr:col>
      <xdr:colOff>0</xdr:colOff>
      <xdr:row>20</xdr:row>
      <xdr:rowOff>0</xdr:rowOff>
    </xdr:to>
    <xdr:sp macro="" textlink="">
      <xdr:nvSpPr>
        <xdr:cNvPr id="88" name="Line 556"/>
        <xdr:cNvSpPr>
          <a:spLocks noChangeShapeType="1"/>
        </xdr:cNvSpPr>
      </xdr:nvSpPr>
      <xdr:spPr bwMode="auto">
        <a:xfrm>
          <a:off x="1447800" y="12630150"/>
          <a:ext cx="1809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47625</xdr:colOff>
      <xdr:row>20</xdr:row>
      <xdr:rowOff>0</xdr:rowOff>
    </xdr:from>
    <xdr:to>
      <xdr:col>8</xdr:col>
      <xdr:colOff>180975</xdr:colOff>
      <xdr:row>20</xdr:row>
      <xdr:rowOff>133350</xdr:rowOff>
    </xdr:to>
    <xdr:sp macro="" textlink="">
      <xdr:nvSpPr>
        <xdr:cNvPr id="89" name="Line 557"/>
        <xdr:cNvSpPr>
          <a:spLocks noChangeShapeType="1"/>
        </xdr:cNvSpPr>
      </xdr:nvSpPr>
      <xdr:spPr bwMode="auto">
        <a:xfrm>
          <a:off x="1495425" y="12630150"/>
          <a:ext cx="133350" cy="1333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28575</xdr:colOff>
      <xdr:row>20</xdr:row>
      <xdr:rowOff>95250</xdr:rowOff>
    </xdr:from>
    <xdr:to>
      <xdr:col>8</xdr:col>
      <xdr:colOff>171450</xdr:colOff>
      <xdr:row>21</xdr:row>
      <xdr:rowOff>66675</xdr:rowOff>
    </xdr:to>
    <xdr:sp macro="" textlink="">
      <xdr:nvSpPr>
        <xdr:cNvPr id="90" name="Line 558"/>
        <xdr:cNvSpPr>
          <a:spLocks noChangeShapeType="1"/>
        </xdr:cNvSpPr>
      </xdr:nvSpPr>
      <xdr:spPr bwMode="auto">
        <a:xfrm>
          <a:off x="1476375" y="12725400"/>
          <a:ext cx="142875" cy="1333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21</xdr:row>
      <xdr:rowOff>76200</xdr:rowOff>
    </xdr:from>
    <xdr:to>
      <xdr:col>8</xdr:col>
      <xdr:colOff>180975</xdr:colOff>
      <xdr:row>22</xdr:row>
      <xdr:rowOff>85725</xdr:rowOff>
    </xdr:to>
    <xdr:sp macro="" textlink="">
      <xdr:nvSpPr>
        <xdr:cNvPr id="91" name="Line 559"/>
        <xdr:cNvSpPr>
          <a:spLocks noChangeShapeType="1"/>
        </xdr:cNvSpPr>
      </xdr:nvSpPr>
      <xdr:spPr bwMode="auto">
        <a:xfrm>
          <a:off x="1447800" y="12868275"/>
          <a:ext cx="180975"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22</xdr:row>
      <xdr:rowOff>57150</xdr:rowOff>
    </xdr:from>
    <xdr:to>
      <xdr:col>8</xdr:col>
      <xdr:colOff>104775</xdr:colOff>
      <xdr:row>23</xdr:row>
      <xdr:rowOff>19050</xdr:rowOff>
    </xdr:to>
    <xdr:sp macro="" textlink="">
      <xdr:nvSpPr>
        <xdr:cNvPr id="92" name="Line 560"/>
        <xdr:cNvSpPr>
          <a:spLocks noChangeShapeType="1"/>
        </xdr:cNvSpPr>
      </xdr:nvSpPr>
      <xdr:spPr bwMode="auto">
        <a:xfrm>
          <a:off x="1447800" y="13011150"/>
          <a:ext cx="104775" cy="1238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9525</xdr:colOff>
      <xdr:row>18</xdr:row>
      <xdr:rowOff>0</xdr:rowOff>
    </xdr:from>
    <xdr:to>
      <xdr:col>14</xdr:col>
      <xdr:colOff>0</xdr:colOff>
      <xdr:row>18</xdr:row>
      <xdr:rowOff>0</xdr:rowOff>
    </xdr:to>
    <xdr:sp macro="" textlink="">
      <xdr:nvSpPr>
        <xdr:cNvPr id="93" name="Line 561"/>
        <xdr:cNvSpPr>
          <a:spLocks noChangeShapeType="1"/>
        </xdr:cNvSpPr>
      </xdr:nvSpPr>
      <xdr:spPr bwMode="auto">
        <a:xfrm>
          <a:off x="2362200" y="12306300"/>
          <a:ext cx="1714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180975</xdr:colOff>
      <xdr:row>17</xdr:row>
      <xdr:rowOff>152400</xdr:rowOff>
    </xdr:from>
    <xdr:to>
      <xdr:col>4</xdr:col>
      <xdr:colOff>0</xdr:colOff>
      <xdr:row>18</xdr:row>
      <xdr:rowOff>0</xdr:rowOff>
    </xdr:to>
    <xdr:sp macro="" textlink="">
      <xdr:nvSpPr>
        <xdr:cNvPr id="94" name="Line 562"/>
        <xdr:cNvSpPr>
          <a:spLocks noChangeShapeType="1"/>
        </xdr:cNvSpPr>
      </xdr:nvSpPr>
      <xdr:spPr bwMode="auto">
        <a:xfrm>
          <a:off x="542925" y="12296775"/>
          <a:ext cx="180975"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9525</xdr:colOff>
      <xdr:row>20</xdr:row>
      <xdr:rowOff>0</xdr:rowOff>
    </xdr:from>
    <xdr:to>
      <xdr:col>10</xdr:col>
      <xdr:colOff>9525</xdr:colOff>
      <xdr:row>21</xdr:row>
      <xdr:rowOff>28575</xdr:rowOff>
    </xdr:to>
    <xdr:sp macro="" textlink="">
      <xdr:nvSpPr>
        <xdr:cNvPr id="95" name="Line 563"/>
        <xdr:cNvSpPr>
          <a:spLocks noChangeShapeType="1"/>
        </xdr:cNvSpPr>
      </xdr:nvSpPr>
      <xdr:spPr bwMode="auto">
        <a:xfrm flipV="1">
          <a:off x="1819275" y="12630150"/>
          <a:ext cx="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0</xdr:colOff>
      <xdr:row>21</xdr:row>
      <xdr:rowOff>152400</xdr:rowOff>
    </xdr:from>
    <xdr:to>
      <xdr:col>10</xdr:col>
      <xdr:colOff>0</xdr:colOff>
      <xdr:row>23</xdr:row>
      <xdr:rowOff>0</xdr:rowOff>
    </xdr:to>
    <xdr:sp macro="" textlink="">
      <xdr:nvSpPr>
        <xdr:cNvPr id="96" name="Line 564"/>
        <xdr:cNvSpPr>
          <a:spLocks noChangeShapeType="1"/>
        </xdr:cNvSpPr>
      </xdr:nvSpPr>
      <xdr:spPr bwMode="auto">
        <a:xfrm>
          <a:off x="1809750" y="12944475"/>
          <a:ext cx="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15</xdr:col>
      <xdr:colOff>66675</xdr:colOff>
      <xdr:row>67</xdr:row>
      <xdr:rowOff>133350</xdr:rowOff>
    </xdr:from>
    <xdr:to>
      <xdr:col>15</xdr:col>
      <xdr:colOff>76200</xdr:colOff>
      <xdr:row>67</xdr:row>
      <xdr:rowOff>142875</xdr:rowOff>
    </xdr:to>
    <xdr:sp macro="" textlink="">
      <xdr:nvSpPr>
        <xdr:cNvPr id="105" name="Line 607"/>
        <xdr:cNvSpPr>
          <a:spLocks noChangeShapeType="1"/>
        </xdr:cNvSpPr>
      </xdr:nvSpPr>
      <xdr:spPr bwMode="auto">
        <a:xfrm flipV="1">
          <a:off x="2781300" y="55511700"/>
          <a:ext cx="9525"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180974</xdr:colOff>
      <xdr:row>64</xdr:row>
      <xdr:rowOff>0</xdr:rowOff>
    </xdr:from>
    <xdr:to>
      <xdr:col>16</xdr:col>
      <xdr:colOff>133349</xdr:colOff>
      <xdr:row>64</xdr:row>
      <xdr:rowOff>0</xdr:rowOff>
    </xdr:to>
    <xdr:sp macro="" textlink="">
      <xdr:nvSpPr>
        <xdr:cNvPr id="106" name="Line 608"/>
        <xdr:cNvSpPr>
          <a:spLocks noChangeShapeType="1"/>
        </xdr:cNvSpPr>
      </xdr:nvSpPr>
      <xdr:spPr bwMode="auto">
        <a:xfrm>
          <a:off x="180974" y="12192000"/>
          <a:ext cx="28860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19</xdr:col>
      <xdr:colOff>9525</xdr:colOff>
      <xdr:row>73</xdr:row>
      <xdr:rowOff>0</xdr:rowOff>
    </xdr:from>
    <xdr:to>
      <xdr:col>21</xdr:col>
      <xdr:colOff>0</xdr:colOff>
      <xdr:row>73</xdr:row>
      <xdr:rowOff>0</xdr:rowOff>
    </xdr:to>
    <xdr:sp macro="" textlink="">
      <xdr:nvSpPr>
        <xdr:cNvPr id="107" name="Line 609"/>
        <xdr:cNvSpPr>
          <a:spLocks noChangeShapeType="1"/>
        </xdr:cNvSpPr>
      </xdr:nvSpPr>
      <xdr:spPr bwMode="auto">
        <a:xfrm>
          <a:off x="3448050" y="56349900"/>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0</xdr:colOff>
      <xdr:row>69</xdr:row>
      <xdr:rowOff>9525</xdr:rowOff>
    </xdr:from>
    <xdr:to>
      <xdr:col>20</xdr:col>
      <xdr:colOff>0</xdr:colOff>
      <xdr:row>69</xdr:row>
      <xdr:rowOff>152400</xdr:rowOff>
    </xdr:to>
    <xdr:sp macro="" textlink="">
      <xdr:nvSpPr>
        <xdr:cNvPr id="108" name="Line 610"/>
        <xdr:cNvSpPr>
          <a:spLocks noChangeShapeType="1"/>
        </xdr:cNvSpPr>
      </xdr:nvSpPr>
      <xdr:spPr bwMode="auto">
        <a:xfrm flipV="1">
          <a:off x="3619500" y="55711725"/>
          <a:ext cx="0" cy="1428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20</xdr:col>
      <xdr:colOff>0</xdr:colOff>
      <xdr:row>71</xdr:row>
      <xdr:rowOff>19050</xdr:rowOff>
    </xdr:from>
    <xdr:to>
      <xdr:col>20</xdr:col>
      <xdr:colOff>0</xdr:colOff>
      <xdr:row>73</xdr:row>
      <xdr:rowOff>0</xdr:rowOff>
    </xdr:to>
    <xdr:sp macro="" textlink="">
      <xdr:nvSpPr>
        <xdr:cNvPr id="109" name="Line 611"/>
        <xdr:cNvSpPr>
          <a:spLocks noChangeShapeType="1"/>
        </xdr:cNvSpPr>
      </xdr:nvSpPr>
      <xdr:spPr bwMode="auto">
        <a:xfrm>
          <a:off x="3619500" y="56045100"/>
          <a:ext cx="0" cy="3048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0</xdr:colOff>
      <xdr:row>67</xdr:row>
      <xdr:rowOff>9525</xdr:rowOff>
    </xdr:from>
    <xdr:to>
      <xdr:col>17</xdr:col>
      <xdr:colOff>0</xdr:colOff>
      <xdr:row>69</xdr:row>
      <xdr:rowOff>47625</xdr:rowOff>
    </xdr:to>
    <xdr:sp macro="" textlink="">
      <xdr:nvSpPr>
        <xdr:cNvPr id="110" name="Line 612"/>
        <xdr:cNvSpPr>
          <a:spLocks noChangeShapeType="1"/>
        </xdr:cNvSpPr>
      </xdr:nvSpPr>
      <xdr:spPr bwMode="auto">
        <a:xfrm flipV="1">
          <a:off x="3076575" y="55387875"/>
          <a:ext cx="0" cy="361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0</xdr:colOff>
      <xdr:row>70</xdr:row>
      <xdr:rowOff>142875</xdr:rowOff>
    </xdr:from>
    <xdr:to>
      <xdr:col>17</xdr:col>
      <xdr:colOff>0</xdr:colOff>
      <xdr:row>73</xdr:row>
      <xdr:rowOff>9525</xdr:rowOff>
    </xdr:to>
    <xdr:sp macro="" textlink="">
      <xdr:nvSpPr>
        <xdr:cNvPr id="111" name="Line 613"/>
        <xdr:cNvSpPr>
          <a:spLocks noChangeShapeType="1"/>
        </xdr:cNvSpPr>
      </xdr:nvSpPr>
      <xdr:spPr bwMode="auto">
        <a:xfrm>
          <a:off x="3076575" y="56007000"/>
          <a:ext cx="0" cy="3524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16</xdr:col>
      <xdr:colOff>0</xdr:colOff>
      <xdr:row>73</xdr:row>
      <xdr:rowOff>0</xdr:rowOff>
    </xdr:from>
    <xdr:to>
      <xdr:col>17</xdr:col>
      <xdr:colOff>133350</xdr:colOff>
      <xdr:row>73</xdr:row>
      <xdr:rowOff>0</xdr:rowOff>
    </xdr:to>
    <xdr:sp macro="" textlink="">
      <xdr:nvSpPr>
        <xdr:cNvPr id="112" name="Line 614"/>
        <xdr:cNvSpPr>
          <a:spLocks noChangeShapeType="1"/>
        </xdr:cNvSpPr>
      </xdr:nvSpPr>
      <xdr:spPr bwMode="auto">
        <a:xfrm>
          <a:off x="2895600" y="56349900"/>
          <a:ext cx="3143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142875</xdr:colOff>
      <xdr:row>63</xdr:row>
      <xdr:rowOff>76200</xdr:rowOff>
    </xdr:from>
    <xdr:to>
      <xdr:col>12</xdr:col>
      <xdr:colOff>142875</xdr:colOff>
      <xdr:row>64</xdr:row>
      <xdr:rowOff>85725</xdr:rowOff>
    </xdr:to>
    <xdr:sp macro="" textlink="">
      <xdr:nvSpPr>
        <xdr:cNvPr id="113" name="Line 615"/>
        <xdr:cNvSpPr>
          <a:spLocks noChangeShapeType="1"/>
        </xdr:cNvSpPr>
      </xdr:nvSpPr>
      <xdr:spPr bwMode="auto">
        <a:xfrm>
          <a:off x="2314575" y="54806850"/>
          <a:ext cx="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63</xdr:row>
      <xdr:rowOff>57150</xdr:rowOff>
    </xdr:from>
    <xdr:to>
      <xdr:col>4</xdr:col>
      <xdr:colOff>0</xdr:colOff>
      <xdr:row>64</xdr:row>
      <xdr:rowOff>85725</xdr:rowOff>
    </xdr:to>
    <xdr:sp macro="" textlink="">
      <xdr:nvSpPr>
        <xdr:cNvPr id="115" name="Line 617"/>
        <xdr:cNvSpPr>
          <a:spLocks noChangeShapeType="1"/>
        </xdr:cNvSpPr>
      </xdr:nvSpPr>
      <xdr:spPr bwMode="auto">
        <a:xfrm flipH="1">
          <a:off x="723900" y="1205865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63</xdr:row>
      <xdr:rowOff>47625</xdr:rowOff>
    </xdr:from>
    <xdr:to>
      <xdr:col>15</xdr:col>
      <xdr:colOff>0</xdr:colOff>
      <xdr:row>64</xdr:row>
      <xdr:rowOff>85725</xdr:rowOff>
    </xdr:to>
    <xdr:sp macro="" textlink="">
      <xdr:nvSpPr>
        <xdr:cNvPr id="116" name="Line 618"/>
        <xdr:cNvSpPr>
          <a:spLocks noChangeShapeType="1"/>
        </xdr:cNvSpPr>
      </xdr:nvSpPr>
      <xdr:spPr bwMode="auto">
        <a:xfrm>
          <a:off x="2752725" y="12049125"/>
          <a:ext cx="0" cy="2286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xdr:colOff>
      <xdr:row>63</xdr:row>
      <xdr:rowOff>123825</xdr:rowOff>
    </xdr:from>
    <xdr:to>
      <xdr:col>6</xdr:col>
      <xdr:colOff>9525</xdr:colOff>
      <xdr:row>64</xdr:row>
      <xdr:rowOff>47625</xdr:rowOff>
    </xdr:to>
    <xdr:sp macro="" textlink="">
      <xdr:nvSpPr>
        <xdr:cNvPr id="117" name="Line 619"/>
        <xdr:cNvSpPr>
          <a:spLocks noChangeShapeType="1"/>
        </xdr:cNvSpPr>
      </xdr:nvSpPr>
      <xdr:spPr bwMode="auto">
        <a:xfrm>
          <a:off x="1095375" y="54854475"/>
          <a:ext cx="0" cy="85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171450</xdr:colOff>
      <xdr:row>67</xdr:row>
      <xdr:rowOff>9525</xdr:rowOff>
    </xdr:from>
    <xdr:to>
      <xdr:col>11</xdr:col>
      <xdr:colOff>9525</xdr:colOff>
      <xdr:row>67</xdr:row>
      <xdr:rowOff>9525</xdr:rowOff>
    </xdr:to>
    <xdr:sp macro="" textlink="">
      <xdr:nvSpPr>
        <xdr:cNvPr id="123" name="Line 625"/>
        <xdr:cNvSpPr>
          <a:spLocks noChangeShapeType="1"/>
        </xdr:cNvSpPr>
      </xdr:nvSpPr>
      <xdr:spPr bwMode="auto">
        <a:xfrm>
          <a:off x="1619250" y="12582525"/>
          <a:ext cx="400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67</xdr:row>
      <xdr:rowOff>66675</xdr:rowOff>
    </xdr:from>
    <xdr:to>
      <xdr:col>10</xdr:col>
      <xdr:colOff>0</xdr:colOff>
      <xdr:row>69</xdr:row>
      <xdr:rowOff>28575</xdr:rowOff>
    </xdr:to>
    <xdr:sp macro="" textlink="">
      <xdr:nvSpPr>
        <xdr:cNvPr id="124" name="Line 626"/>
        <xdr:cNvSpPr>
          <a:spLocks noChangeShapeType="1"/>
        </xdr:cNvSpPr>
      </xdr:nvSpPr>
      <xdr:spPr bwMode="auto">
        <a:xfrm flipV="1">
          <a:off x="1809750" y="12639675"/>
          <a:ext cx="0"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0</xdr:colOff>
      <xdr:row>70</xdr:row>
      <xdr:rowOff>57150</xdr:rowOff>
    </xdr:from>
    <xdr:to>
      <xdr:col>10</xdr:col>
      <xdr:colOff>0</xdr:colOff>
      <xdr:row>71</xdr:row>
      <xdr:rowOff>152400</xdr:rowOff>
    </xdr:to>
    <xdr:sp macro="" textlink="">
      <xdr:nvSpPr>
        <xdr:cNvPr id="125" name="Line 627"/>
        <xdr:cNvSpPr>
          <a:spLocks noChangeShapeType="1"/>
        </xdr:cNvSpPr>
      </xdr:nvSpPr>
      <xdr:spPr bwMode="auto">
        <a:xfrm>
          <a:off x="1809750" y="55921275"/>
          <a:ext cx="0" cy="2571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0</xdr:colOff>
      <xdr:row>71</xdr:row>
      <xdr:rowOff>152400</xdr:rowOff>
    </xdr:from>
    <xdr:to>
      <xdr:col>10</xdr:col>
      <xdr:colOff>0</xdr:colOff>
      <xdr:row>72</xdr:row>
      <xdr:rowOff>19050</xdr:rowOff>
    </xdr:to>
    <xdr:sp macro="" textlink="">
      <xdr:nvSpPr>
        <xdr:cNvPr id="126" name="Line 628"/>
        <xdr:cNvSpPr>
          <a:spLocks noChangeShapeType="1"/>
        </xdr:cNvSpPr>
      </xdr:nvSpPr>
      <xdr:spPr bwMode="auto">
        <a:xfrm flipV="1">
          <a:off x="1809750" y="56178450"/>
          <a:ext cx="0" cy="285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0</xdr:colOff>
      <xdr:row>72</xdr:row>
      <xdr:rowOff>123825</xdr:rowOff>
    </xdr:from>
    <xdr:to>
      <xdr:col>10</xdr:col>
      <xdr:colOff>0</xdr:colOff>
      <xdr:row>72</xdr:row>
      <xdr:rowOff>152400</xdr:rowOff>
    </xdr:to>
    <xdr:sp macro="" textlink="">
      <xdr:nvSpPr>
        <xdr:cNvPr id="127" name="Line 629"/>
        <xdr:cNvSpPr>
          <a:spLocks noChangeShapeType="1"/>
        </xdr:cNvSpPr>
      </xdr:nvSpPr>
      <xdr:spPr bwMode="auto">
        <a:xfrm>
          <a:off x="1809750" y="56311800"/>
          <a:ext cx="0" cy="285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0</xdr:colOff>
      <xdr:row>73</xdr:row>
      <xdr:rowOff>76200</xdr:rowOff>
    </xdr:from>
    <xdr:to>
      <xdr:col>7</xdr:col>
      <xdr:colOff>0</xdr:colOff>
      <xdr:row>73</xdr:row>
      <xdr:rowOff>76200</xdr:rowOff>
    </xdr:to>
    <xdr:sp macro="" textlink="">
      <xdr:nvSpPr>
        <xdr:cNvPr id="128" name="Line 630"/>
        <xdr:cNvSpPr>
          <a:spLocks noChangeShapeType="1"/>
        </xdr:cNvSpPr>
      </xdr:nvSpPr>
      <xdr:spPr bwMode="auto">
        <a:xfrm>
          <a:off x="1266825" y="56426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19050</xdr:colOff>
      <xdr:row>73</xdr:row>
      <xdr:rowOff>114300</xdr:rowOff>
    </xdr:from>
    <xdr:to>
      <xdr:col>4</xdr:col>
      <xdr:colOff>19050</xdr:colOff>
      <xdr:row>74</xdr:row>
      <xdr:rowOff>114300</xdr:rowOff>
    </xdr:to>
    <xdr:sp macro="" textlink="">
      <xdr:nvSpPr>
        <xdr:cNvPr id="129" name="Line 631"/>
        <xdr:cNvSpPr>
          <a:spLocks noChangeShapeType="1"/>
        </xdr:cNvSpPr>
      </xdr:nvSpPr>
      <xdr:spPr bwMode="auto">
        <a:xfrm>
          <a:off x="742950" y="56464200"/>
          <a:ext cx="0"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73</xdr:row>
      <xdr:rowOff>85725</xdr:rowOff>
    </xdr:from>
    <xdr:to>
      <xdr:col>15</xdr:col>
      <xdr:colOff>9525</xdr:colOff>
      <xdr:row>74</xdr:row>
      <xdr:rowOff>57150</xdr:rowOff>
    </xdr:to>
    <xdr:sp macro="" textlink="">
      <xdr:nvSpPr>
        <xdr:cNvPr id="130" name="Line 632"/>
        <xdr:cNvSpPr>
          <a:spLocks noChangeShapeType="1"/>
        </xdr:cNvSpPr>
      </xdr:nvSpPr>
      <xdr:spPr bwMode="auto">
        <a:xfrm>
          <a:off x="2724150" y="56435625"/>
          <a:ext cx="0" cy="1333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74</xdr:row>
      <xdr:rowOff>0</xdr:rowOff>
    </xdr:from>
    <xdr:to>
      <xdr:col>15</xdr:col>
      <xdr:colOff>0</xdr:colOff>
      <xdr:row>74</xdr:row>
      <xdr:rowOff>0</xdr:rowOff>
    </xdr:to>
    <xdr:sp macro="" textlink="">
      <xdr:nvSpPr>
        <xdr:cNvPr id="132" name="Line 634"/>
        <xdr:cNvSpPr>
          <a:spLocks noChangeShapeType="1"/>
        </xdr:cNvSpPr>
      </xdr:nvSpPr>
      <xdr:spPr bwMode="auto">
        <a:xfrm>
          <a:off x="723900" y="13906500"/>
          <a:ext cx="20288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69</xdr:row>
      <xdr:rowOff>9525</xdr:rowOff>
    </xdr:from>
    <xdr:to>
      <xdr:col>2</xdr:col>
      <xdr:colOff>0</xdr:colOff>
      <xdr:row>69</xdr:row>
      <xdr:rowOff>161925</xdr:rowOff>
    </xdr:to>
    <xdr:sp macro="" textlink="">
      <xdr:nvSpPr>
        <xdr:cNvPr id="133" name="Line 635"/>
        <xdr:cNvSpPr>
          <a:spLocks noChangeShapeType="1"/>
        </xdr:cNvSpPr>
      </xdr:nvSpPr>
      <xdr:spPr bwMode="auto">
        <a:xfrm>
          <a:off x="361950" y="12963525"/>
          <a:ext cx="0" cy="152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28575</xdr:colOff>
      <xdr:row>72</xdr:row>
      <xdr:rowOff>123825</xdr:rowOff>
    </xdr:from>
    <xdr:to>
      <xdr:col>1</xdr:col>
      <xdr:colOff>161925</xdr:colOff>
      <xdr:row>72</xdr:row>
      <xdr:rowOff>123825</xdr:rowOff>
    </xdr:to>
    <xdr:sp macro="" textlink="">
      <xdr:nvSpPr>
        <xdr:cNvPr id="135" name="Line 637"/>
        <xdr:cNvSpPr>
          <a:spLocks noChangeShapeType="1"/>
        </xdr:cNvSpPr>
      </xdr:nvSpPr>
      <xdr:spPr bwMode="auto">
        <a:xfrm>
          <a:off x="209550" y="13649325"/>
          <a:ext cx="133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75</xdr:row>
      <xdr:rowOff>104775</xdr:rowOff>
    </xdr:from>
    <xdr:to>
      <xdr:col>2</xdr:col>
      <xdr:colOff>0</xdr:colOff>
      <xdr:row>76</xdr:row>
      <xdr:rowOff>85725</xdr:rowOff>
    </xdr:to>
    <xdr:sp macro="" textlink="">
      <xdr:nvSpPr>
        <xdr:cNvPr id="136" name="Line 638"/>
        <xdr:cNvSpPr>
          <a:spLocks noChangeShapeType="1"/>
        </xdr:cNvSpPr>
      </xdr:nvSpPr>
      <xdr:spPr bwMode="auto">
        <a:xfrm>
          <a:off x="361950" y="56778525"/>
          <a:ext cx="0" cy="1428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75</xdr:row>
      <xdr:rowOff>104775</xdr:rowOff>
    </xdr:from>
    <xdr:to>
      <xdr:col>17</xdr:col>
      <xdr:colOff>0</xdr:colOff>
      <xdr:row>76</xdr:row>
      <xdr:rowOff>57150</xdr:rowOff>
    </xdr:to>
    <xdr:sp macro="" textlink="">
      <xdr:nvSpPr>
        <xdr:cNvPr id="137" name="Line 639"/>
        <xdr:cNvSpPr>
          <a:spLocks noChangeShapeType="1"/>
        </xdr:cNvSpPr>
      </xdr:nvSpPr>
      <xdr:spPr bwMode="auto">
        <a:xfrm>
          <a:off x="3076575" y="56778525"/>
          <a:ext cx="0" cy="114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50</xdr:col>
      <xdr:colOff>38100</xdr:colOff>
      <xdr:row>134</xdr:row>
      <xdr:rowOff>95250</xdr:rowOff>
    </xdr:from>
    <xdr:to>
      <xdr:col>50</xdr:col>
      <xdr:colOff>38100</xdr:colOff>
      <xdr:row>134</xdr:row>
      <xdr:rowOff>95250</xdr:rowOff>
    </xdr:to>
    <xdr:sp macro="" textlink="">
      <xdr:nvSpPr>
        <xdr:cNvPr id="140" name="Line 1239"/>
        <xdr:cNvSpPr>
          <a:spLocks noChangeShapeType="1"/>
        </xdr:cNvSpPr>
      </xdr:nvSpPr>
      <xdr:spPr bwMode="auto">
        <a:xfrm>
          <a:off x="2028825" y="7879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152400</xdr:colOff>
      <xdr:row>131</xdr:row>
      <xdr:rowOff>133350</xdr:rowOff>
    </xdr:from>
    <xdr:to>
      <xdr:col>14</xdr:col>
      <xdr:colOff>161925</xdr:colOff>
      <xdr:row>131</xdr:row>
      <xdr:rowOff>142875</xdr:rowOff>
    </xdr:to>
    <xdr:sp macro="" textlink="">
      <xdr:nvSpPr>
        <xdr:cNvPr id="141" name="Line 1255"/>
        <xdr:cNvSpPr>
          <a:spLocks noChangeShapeType="1"/>
        </xdr:cNvSpPr>
      </xdr:nvSpPr>
      <xdr:spPr bwMode="auto">
        <a:xfrm flipV="1">
          <a:off x="2686050" y="80124300"/>
          <a:ext cx="9525"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137</xdr:row>
      <xdr:rowOff>76200</xdr:rowOff>
    </xdr:from>
    <xdr:to>
      <xdr:col>6</xdr:col>
      <xdr:colOff>85725</xdr:colOff>
      <xdr:row>137</xdr:row>
      <xdr:rowOff>76200</xdr:rowOff>
    </xdr:to>
    <xdr:sp macro="" textlink="">
      <xdr:nvSpPr>
        <xdr:cNvPr id="142" name="Line 1270"/>
        <xdr:cNvSpPr>
          <a:spLocks noChangeShapeType="1"/>
        </xdr:cNvSpPr>
      </xdr:nvSpPr>
      <xdr:spPr bwMode="auto">
        <a:xfrm>
          <a:off x="1171575" y="81038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76200</xdr:colOff>
      <xdr:row>119</xdr:row>
      <xdr:rowOff>66675</xdr:rowOff>
    </xdr:from>
    <xdr:to>
      <xdr:col>8</xdr:col>
      <xdr:colOff>76200</xdr:colOff>
      <xdr:row>120</xdr:row>
      <xdr:rowOff>0</xdr:rowOff>
    </xdr:to>
    <xdr:sp macro="" textlink="">
      <xdr:nvSpPr>
        <xdr:cNvPr id="154" name="Line 1491"/>
        <xdr:cNvSpPr>
          <a:spLocks noChangeShapeType="1"/>
        </xdr:cNvSpPr>
      </xdr:nvSpPr>
      <xdr:spPr bwMode="auto">
        <a:xfrm>
          <a:off x="1524000" y="23126700"/>
          <a:ext cx="0" cy="1238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152400</xdr:colOff>
      <xdr:row>123</xdr:row>
      <xdr:rowOff>76200</xdr:rowOff>
    </xdr:from>
    <xdr:to>
      <xdr:col>4</xdr:col>
      <xdr:colOff>152400</xdr:colOff>
      <xdr:row>126</xdr:row>
      <xdr:rowOff>9524</xdr:rowOff>
    </xdr:to>
    <xdr:sp macro="" textlink="">
      <xdr:nvSpPr>
        <xdr:cNvPr id="156" name="Line 1493"/>
        <xdr:cNvSpPr>
          <a:spLocks noChangeShapeType="1"/>
        </xdr:cNvSpPr>
      </xdr:nvSpPr>
      <xdr:spPr bwMode="auto">
        <a:xfrm flipV="1">
          <a:off x="333375" y="23898225"/>
          <a:ext cx="542925" cy="50482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133350</xdr:colOff>
      <xdr:row>122</xdr:row>
      <xdr:rowOff>95250</xdr:rowOff>
    </xdr:from>
    <xdr:to>
      <xdr:col>9</xdr:col>
      <xdr:colOff>133350</xdr:colOff>
      <xdr:row>122</xdr:row>
      <xdr:rowOff>95250</xdr:rowOff>
    </xdr:to>
    <xdr:sp macro="" textlink="">
      <xdr:nvSpPr>
        <xdr:cNvPr id="166" name="Line 1503"/>
        <xdr:cNvSpPr>
          <a:spLocks noChangeShapeType="1"/>
        </xdr:cNvSpPr>
      </xdr:nvSpPr>
      <xdr:spPr bwMode="auto">
        <a:xfrm>
          <a:off x="1762125" y="7879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123824</xdr:colOff>
      <xdr:row>117</xdr:row>
      <xdr:rowOff>57150</xdr:rowOff>
    </xdr:from>
    <xdr:to>
      <xdr:col>7</xdr:col>
      <xdr:colOff>123825</xdr:colOff>
      <xdr:row>120</xdr:row>
      <xdr:rowOff>66676</xdr:rowOff>
    </xdr:to>
    <xdr:sp macro="" textlink="">
      <xdr:nvSpPr>
        <xdr:cNvPr id="170" name="Line 1507"/>
        <xdr:cNvSpPr>
          <a:spLocks noChangeShapeType="1"/>
        </xdr:cNvSpPr>
      </xdr:nvSpPr>
      <xdr:spPr bwMode="auto">
        <a:xfrm>
          <a:off x="1390649" y="22926675"/>
          <a:ext cx="1" cy="58102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123825</xdr:colOff>
      <xdr:row>138</xdr:row>
      <xdr:rowOff>9524</xdr:rowOff>
    </xdr:from>
    <xdr:to>
      <xdr:col>13</xdr:col>
      <xdr:colOff>133350</xdr:colOff>
      <xdr:row>138</xdr:row>
      <xdr:rowOff>9524</xdr:rowOff>
    </xdr:to>
    <xdr:sp macro="" textlink="">
      <xdr:nvSpPr>
        <xdr:cNvPr id="180" name="Line 1517"/>
        <xdr:cNvSpPr>
          <a:spLocks noChangeShapeType="1"/>
        </xdr:cNvSpPr>
      </xdr:nvSpPr>
      <xdr:spPr bwMode="auto">
        <a:xfrm flipV="1">
          <a:off x="123825" y="27260549"/>
          <a:ext cx="23812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66675</xdr:colOff>
      <xdr:row>131</xdr:row>
      <xdr:rowOff>133350</xdr:rowOff>
    </xdr:from>
    <xdr:to>
      <xdr:col>13</xdr:col>
      <xdr:colOff>76200</xdr:colOff>
      <xdr:row>131</xdr:row>
      <xdr:rowOff>142875</xdr:rowOff>
    </xdr:to>
    <xdr:sp macro="" textlink="">
      <xdr:nvSpPr>
        <xdr:cNvPr id="181" name="Line 1518"/>
        <xdr:cNvSpPr>
          <a:spLocks noChangeShapeType="1"/>
        </xdr:cNvSpPr>
      </xdr:nvSpPr>
      <xdr:spPr bwMode="auto">
        <a:xfrm flipV="1">
          <a:off x="2419350" y="80124300"/>
          <a:ext cx="9525"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142875</xdr:colOff>
      <xdr:row>126</xdr:row>
      <xdr:rowOff>0</xdr:rowOff>
    </xdr:from>
    <xdr:to>
      <xdr:col>2</xdr:col>
      <xdr:colOff>28575</xdr:colOff>
      <xdr:row>126</xdr:row>
      <xdr:rowOff>9525</xdr:rowOff>
    </xdr:to>
    <xdr:sp macro="" textlink="">
      <xdr:nvSpPr>
        <xdr:cNvPr id="184" name="Line 1521"/>
        <xdr:cNvSpPr>
          <a:spLocks noChangeShapeType="1"/>
        </xdr:cNvSpPr>
      </xdr:nvSpPr>
      <xdr:spPr bwMode="auto">
        <a:xfrm flipH="1">
          <a:off x="142875" y="79343250"/>
          <a:ext cx="247650"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136</xdr:row>
      <xdr:rowOff>0</xdr:rowOff>
    </xdr:from>
    <xdr:to>
      <xdr:col>19</xdr:col>
      <xdr:colOff>133350</xdr:colOff>
      <xdr:row>136</xdr:row>
      <xdr:rowOff>0</xdr:rowOff>
    </xdr:to>
    <xdr:sp macro="" textlink="">
      <xdr:nvSpPr>
        <xdr:cNvPr id="185" name="Line 1522"/>
        <xdr:cNvSpPr>
          <a:spLocks noChangeShapeType="1"/>
        </xdr:cNvSpPr>
      </xdr:nvSpPr>
      <xdr:spPr bwMode="auto">
        <a:xfrm>
          <a:off x="3295650" y="26870025"/>
          <a:ext cx="3143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19</xdr:col>
      <xdr:colOff>9525</xdr:colOff>
      <xdr:row>127</xdr:row>
      <xdr:rowOff>0</xdr:rowOff>
    </xdr:from>
    <xdr:to>
      <xdr:col>19</xdr:col>
      <xdr:colOff>9525</xdr:colOff>
      <xdr:row>136</xdr:row>
      <xdr:rowOff>152400</xdr:rowOff>
    </xdr:to>
    <xdr:sp macro="" textlink="">
      <xdr:nvSpPr>
        <xdr:cNvPr id="186" name="Line 1523"/>
        <xdr:cNvSpPr>
          <a:spLocks noChangeShapeType="1"/>
        </xdr:cNvSpPr>
      </xdr:nvSpPr>
      <xdr:spPr bwMode="auto">
        <a:xfrm flipH="1">
          <a:off x="3486150" y="25079325"/>
          <a:ext cx="0" cy="19431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137</xdr:row>
      <xdr:rowOff>76200</xdr:rowOff>
    </xdr:from>
    <xdr:to>
      <xdr:col>5</xdr:col>
      <xdr:colOff>0</xdr:colOff>
      <xdr:row>137</xdr:row>
      <xdr:rowOff>76200</xdr:rowOff>
    </xdr:to>
    <xdr:sp macro="" textlink="">
      <xdr:nvSpPr>
        <xdr:cNvPr id="194" name="Line 1531"/>
        <xdr:cNvSpPr>
          <a:spLocks noChangeShapeType="1"/>
        </xdr:cNvSpPr>
      </xdr:nvSpPr>
      <xdr:spPr bwMode="auto">
        <a:xfrm>
          <a:off x="904875" y="81038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171450</xdr:colOff>
      <xdr:row>137</xdr:row>
      <xdr:rowOff>85725</xdr:rowOff>
    </xdr:from>
    <xdr:to>
      <xdr:col>9</xdr:col>
      <xdr:colOff>171450</xdr:colOff>
      <xdr:row>138</xdr:row>
      <xdr:rowOff>85725</xdr:rowOff>
    </xdr:to>
    <xdr:sp macro="" textlink="">
      <xdr:nvSpPr>
        <xdr:cNvPr id="195" name="Line 1532"/>
        <xdr:cNvSpPr>
          <a:spLocks noChangeShapeType="1"/>
        </xdr:cNvSpPr>
      </xdr:nvSpPr>
      <xdr:spPr bwMode="auto">
        <a:xfrm>
          <a:off x="1800225" y="27146250"/>
          <a:ext cx="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85725</xdr:colOff>
      <xdr:row>119</xdr:row>
      <xdr:rowOff>66674</xdr:rowOff>
    </xdr:from>
    <xdr:to>
      <xdr:col>9</xdr:col>
      <xdr:colOff>85725</xdr:colOff>
      <xdr:row>120</xdr:row>
      <xdr:rowOff>76199</xdr:rowOff>
    </xdr:to>
    <xdr:sp macro="" textlink="">
      <xdr:nvSpPr>
        <xdr:cNvPr id="201" name="Line 1538"/>
        <xdr:cNvSpPr>
          <a:spLocks noChangeShapeType="1"/>
        </xdr:cNvSpPr>
      </xdr:nvSpPr>
      <xdr:spPr bwMode="auto">
        <a:xfrm>
          <a:off x="1714500" y="23126699"/>
          <a:ext cx="0" cy="2000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145</xdr:row>
      <xdr:rowOff>19050</xdr:rowOff>
    </xdr:from>
    <xdr:to>
      <xdr:col>6</xdr:col>
      <xdr:colOff>85725</xdr:colOff>
      <xdr:row>145</xdr:row>
      <xdr:rowOff>19050</xdr:rowOff>
    </xdr:to>
    <xdr:sp macro="" textlink="">
      <xdr:nvSpPr>
        <xdr:cNvPr id="204" name="Line 1541"/>
        <xdr:cNvSpPr>
          <a:spLocks noChangeShapeType="1"/>
        </xdr:cNvSpPr>
      </xdr:nvSpPr>
      <xdr:spPr bwMode="auto">
        <a:xfrm flipV="1">
          <a:off x="914400" y="29175075"/>
          <a:ext cx="257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19050</xdr:colOff>
      <xdr:row>139</xdr:row>
      <xdr:rowOff>19050</xdr:rowOff>
    </xdr:from>
    <xdr:to>
      <xdr:col>13</xdr:col>
      <xdr:colOff>28575</xdr:colOff>
      <xdr:row>139</xdr:row>
      <xdr:rowOff>19050</xdr:rowOff>
    </xdr:to>
    <xdr:sp macro="" textlink="">
      <xdr:nvSpPr>
        <xdr:cNvPr id="205" name="Line 1542"/>
        <xdr:cNvSpPr>
          <a:spLocks noChangeShapeType="1"/>
        </xdr:cNvSpPr>
      </xdr:nvSpPr>
      <xdr:spPr bwMode="auto">
        <a:xfrm flipV="1">
          <a:off x="1104900" y="27460575"/>
          <a:ext cx="1295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137</xdr:row>
      <xdr:rowOff>133350</xdr:rowOff>
    </xdr:from>
    <xdr:to>
      <xdr:col>5</xdr:col>
      <xdr:colOff>0</xdr:colOff>
      <xdr:row>138</xdr:row>
      <xdr:rowOff>95250</xdr:rowOff>
    </xdr:to>
    <xdr:sp macro="" textlink="">
      <xdr:nvSpPr>
        <xdr:cNvPr id="206" name="Line 1543"/>
        <xdr:cNvSpPr>
          <a:spLocks noChangeShapeType="1"/>
        </xdr:cNvSpPr>
      </xdr:nvSpPr>
      <xdr:spPr bwMode="auto">
        <a:xfrm>
          <a:off x="904875" y="27193875"/>
          <a:ext cx="0" cy="152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123825</xdr:colOff>
      <xdr:row>144</xdr:row>
      <xdr:rowOff>9525</xdr:rowOff>
    </xdr:from>
    <xdr:to>
      <xdr:col>18</xdr:col>
      <xdr:colOff>57150</xdr:colOff>
      <xdr:row>144</xdr:row>
      <xdr:rowOff>9525</xdr:rowOff>
    </xdr:to>
    <xdr:sp macro="" textlink="">
      <xdr:nvSpPr>
        <xdr:cNvPr id="207" name="Line 1544"/>
        <xdr:cNvSpPr>
          <a:spLocks noChangeShapeType="1"/>
        </xdr:cNvSpPr>
      </xdr:nvSpPr>
      <xdr:spPr bwMode="auto">
        <a:xfrm>
          <a:off x="3057525" y="28975050"/>
          <a:ext cx="295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38100</xdr:colOff>
      <xdr:row>131</xdr:row>
      <xdr:rowOff>9524</xdr:rowOff>
    </xdr:from>
    <xdr:to>
      <xdr:col>19</xdr:col>
      <xdr:colOff>171450</xdr:colOff>
      <xdr:row>131</xdr:row>
      <xdr:rowOff>9524</xdr:rowOff>
    </xdr:to>
    <xdr:sp macro="" textlink="">
      <xdr:nvSpPr>
        <xdr:cNvPr id="208" name="Line 1545"/>
        <xdr:cNvSpPr>
          <a:spLocks noChangeShapeType="1"/>
        </xdr:cNvSpPr>
      </xdr:nvSpPr>
      <xdr:spPr bwMode="auto">
        <a:xfrm flipV="1">
          <a:off x="3333750" y="25927049"/>
          <a:ext cx="3143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133350</xdr:colOff>
      <xdr:row>127</xdr:row>
      <xdr:rowOff>142872</xdr:rowOff>
    </xdr:from>
    <xdr:to>
      <xdr:col>20</xdr:col>
      <xdr:colOff>28575</xdr:colOff>
      <xdr:row>127</xdr:row>
      <xdr:rowOff>142874</xdr:rowOff>
    </xdr:to>
    <xdr:sp macro="" textlink="">
      <xdr:nvSpPr>
        <xdr:cNvPr id="209" name="Line 1546"/>
        <xdr:cNvSpPr>
          <a:spLocks noChangeShapeType="1"/>
        </xdr:cNvSpPr>
      </xdr:nvSpPr>
      <xdr:spPr bwMode="auto">
        <a:xfrm flipV="1">
          <a:off x="2886075" y="25298397"/>
          <a:ext cx="800100" cy="2"/>
        </a:xfrm>
        <a:prstGeom prst="line">
          <a:avLst/>
        </a:prstGeom>
        <a:noFill/>
        <a:ln w="9525">
          <a:solidFill>
            <a:srgbClr xmlns:mc="http://schemas.openxmlformats.org/markup-compatibility/2006" xmlns:a14="http://schemas.microsoft.com/office/drawing/2010/main" val="000000" mc:Ignorable="a14" a14:legacySpreadsheetColorIndex="64"/>
          </a:solidFill>
          <a:prstDash val="solid"/>
          <a:round/>
          <a:headEnd/>
          <a:tailEnd/>
        </a:ln>
        <a:extLst>
          <a:ext uri="{909E8E84-426E-40DD-AFC4-6F175D3DCCD1}">
            <a14:hiddenFill xmlns:a14="http://schemas.microsoft.com/office/drawing/2010/main">
              <a:noFill/>
            </a14:hiddenFill>
          </a:ext>
        </a:extLst>
      </xdr:spPr>
    </xdr:sp>
    <xdr:clientData/>
  </xdr:twoCellAnchor>
  <xdr:twoCellAnchor>
    <xdr:from>
      <xdr:col>16</xdr:col>
      <xdr:colOff>142875</xdr:colOff>
      <xdr:row>135</xdr:row>
      <xdr:rowOff>0</xdr:rowOff>
    </xdr:from>
    <xdr:to>
      <xdr:col>19</xdr:col>
      <xdr:colOff>133349</xdr:colOff>
      <xdr:row>135</xdr:row>
      <xdr:rowOff>0</xdr:rowOff>
    </xdr:to>
    <xdr:sp macro="" textlink="">
      <xdr:nvSpPr>
        <xdr:cNvPr id="218" name="Line 1555"/>
        <xdr:cNvSpPr>
          <a:spLocks noChangeShapeType="1"/>
        </xdr:cNvSpPr>
      </xdr:nvSpPr>
      <xdr:spPr bwMode="auto">
        <a:xfrm flipH="1">
          <a:off x="3076575" y="26679525"/>
          <a:ext cx="53339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137</xdr:row>
      <xdr:rowOff>123825</xdr:rowOff>
    </xdr:from>
    <xdr:to>
      <xdr:col>13</xdr:col>
      <xdr:colOff>0</xdr:colOff>
      <xdr:row>139</xdr:row>
      <xdr:rowOff>104775</xdr:rowOff>
    </xdr:to>
    <xdr:sp macro="" textlink="">
      <xdr:nvSpPr>
        <xdr:cNvPr id="223" name="Line 1560"/>
        <xdr:cNvSpPr>
          <a:spLocks noChangeShapeType="1"/>
        </xdr:cNvSpPr>
      </xdr:nvSpPr>
      <xdr:spPr bwMode="auto">
        <a:xfrm>
          <a:off x="2371725" y="27184350"/>
          <a:ext cx="0" cy="361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137</xdr:row>
      <xdr:rowOff>104775</xdr:rowOff>
    </xdr:from>
    <xdr:to>
      <xdr:col>2</xdr:col>
      <xdr:colOff>9525</xdr:colOff>
      <xdr:row>138</xdr:row>
      <xdr:rowOff>85725</xdr:rowOff>
    </xdr:to>
    <xdr:sp macro="" textlink="">
      <xdr:nvSpPr>
        <xdr:cNvPr id="224" name="Line 1561"/>
        <xdr:cNvSpPr>
          <a:spLocks noChangeShapeType="1"/>
        </xdr:cNvSpPr>
      </xdr:nvSpPr>
      <xdr:spPr bwMode="auto">
        <a:xfrm>
          <a:off x="371475" y="27165300"/>
          <a:ext cx="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133350</xdr:colOff>
      <xdr:row>137</xdr:row>
      <xdr:rowOff>95250</xdr:rowOff>
    </xdr:from>
    <xdr:to>
      <xdr:col>0</xdr:col>
      <xdr:colOff>133350</xdr:colOff>
      <xdr:row>138</xdr:row>
      <xdr:rowOff>104775</xdr:rowOff>
    </xdr:to>
    <xdr:sp macro="" textlink="">
      <xdr:nvSpPr>
        <xdr:cNvPr id="225" name="Line 1562"/>
        <xdr:cNvSpPr>
          <a:spLocks noChangeShapeType="1"/>
        </xdr:cNvSpPr>
      </xdr:nvSpPr>
      <xdr:spPr bwMode="auto">
        <a:xfrm>
          <a:off x="133350" y="27155775"/>
          <a:ext cx="0" cy="2000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47625</xdr:colOff>
      <xdr:row>115</xdr:row>
      <xdr:rowOff>76199</xdr:rowOff>
    </xdr:from>
    <xdr:to>
      <xdr:col>8</xdr:col>
      <xdr:colOff>47625</xdr:colOff>
      <xdr:row>120</xdr:row>
      <xdr:rowOff>47624</xdr:rowOff>
    </xdr:to>
    <xdr:sp macro="" textlink="">
      <xdr:nvSpPr>
        <xdr:cNvPr id="242" name="Line 1579"/>
        <xdr:cNvSpPr>
          <a:spLocks noChangeShapeType="1"/>
        </xdr:cNvSpPr>
      </xdr:nvSpPr>
      <xdr:spPr bwMode="auto">
        <a:xfrm>
          <a:off x="1495425" y="22564724"/>
          <a:ext cx="0" cy="923925"/>
        </a:xfrm>
        <a:prstGeom prst="line">
          <a:avLst/>
        </a:prstGeom>
        <a:noFill/>
        <a:ln w="412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161925</xdr:colOff>
      <xdr:row>119</xdr:row>
      <xdr:rowOff>66673</xdr:rowOff>
    </xdr:from>
    <xdr:to>
      <xdr:col>9</xdr:col>
      <xdr:colOff>57150</xdr:colOff>
      <xdr:row>120</xdr:row>
      <xdr:rowOff>85724</xdr:rowOff>
    </xdr:to>
    <xdr:sp macro="" textlink="">
      <xdr:nvSpPr>
        <xdr:cNvPr id="243" name="Line 1580"/>
        <xdr:cNvSpPr>
          <a:spLocks noChangeShapeType="1"/>
        </xdr:cNvSpPr>
      </xdr:nvSpPr>
      <xdr:spPr bwMode="auto">
        <a:xfrm flipV="1">
          <a:off x="1428750" y="23317198"/>
          <a:ext cx="257175" cy="20955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57150</xdr:colOff>
      <xdr:row>115</xdr:row>
      <xdr:rowOff>0</xdr:rowOff>
    </xdr:from>
    <xdr:to>
      <xdr:col>8</xdr:col>
      <xdr:colOff>133350</xdr:colOff>
      <xdr:row>115</xdr:row>
      <xdr:rowOff>161924</xdr:rowOff>
    </xdr:to>
    <xdr:sp macro="" textlink="">
      <xdr:nvSpPr>
        <xdr:cNvPr id="245" name="Line 1582"/>
        <xdr:cNvSpPr>
          <a:spLocks noChangeShapeType="1"/>
        </xdr:cNvSpPr>
      </xdr:nvSpPr>
      <xdr:spPr bwMode="auto">
        <a:xfrm flipV="1">
          <a:off x="1323975" y="22450424"/>
          <a:ext cx="257175" cy="200025"/>
        </a:xfrm>
        <a:prstGeom prst="line">
          <a:avLst/>
        </a:prstGeom>
        <a:noFill/>
        <a:ln w="412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66675</xdr:colOff>
      <xdr:row>137</xdr:row>
      <xdr:rowOff>114300</xdr:rowOff>
    </xdr:from>
    <xdr:to>
      <xdr:col>6</xdr:col>
      <xdr:colOff>66675</xdr:colOff>
      <xdr:row>139</xdr:row>
      <xdr:rowOff>85725</xdr:rowOff>
    </xdr:to>
    <xdr:sp macro="" textlink="">
      <xdr:nvSpPr>
        <xdr:cNvPr id="262" name="Line 1599"/>
        <xdr:cNvSpPr>
          <a:spLocks noChangeShapeType="1"/>
        </xdr:cNvSpPr>
      </xdr:nvSpPr>
      <xdr:spPr bwMode="auto">
        <a:xfrm>
          <a:off x="1152525" y="27174825"/>
          <a:ext cx="0" cy="3524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38100</xdr:colOff>
      <xdr:row>124</xdr:row>
      <xdr:rowOff>104774</xdr:rowOff>
    </xdr:from>
    <xdr:to>
      <xdr:col>13</xdr:col>
      <xdr:colOff>38101</xdr:colOff>
      <xdr:row>125</xdr:row>
      <xdr:rowOff>95247</xdr:rowOff>
    </xdr:to>
    <xdr:sp macro="" textlink="">
      <xdr:nvSpPr>
        <xdr:cNvPr id="279" name="Line 1616"/>
        <xdr:cNvSpPr>
          <a:spLocks noChangeShapeType="1"/>
        </xdr:cNvSpPr>
      </xdr:nvSpPr>
      <xdr:spPr bwMode="auto">
        <a:xfrm flipH="1" flipV="1">
          <a:off x="2409825" y="24307799"/>
          <a:ext cx="1" cy="180973"/>
        </a:xfrm>
        <a:prstGeom prst="line">
          <a:avLst/>
        </a:prstGeom>
        <a:noFill/>
        <a:ln w="158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38100</xdr:colOff>
      <xdr:row>117</xdr:row>
      <xdr:rowOff>9525</xdr:rowOff>
    </xdr:from>
    <xdr:to>
      <xdr:col>12</xdr:col>
      <xdr:colOff>38100</xdr:colOff>
      <xdr:row>118</xdr:row>
      <xdr:rowOff>142875</xdr:rowOff>
    </xdr:to>
    <xdr:sp macro="" textlink="">
      <xdr:nvSpPr>
        <xdr:cNvPr id="280" name="Line 1617"/>
        <xdr:cNvSpPr>
          <a:spLocks noChangeShapeType="1"/>
        </xdr:cNvSpPr>
      </xdr:nvSpPr>
      <xdr:spPr bwMode="auto">
        <a:xfrm>
          <a:off x="2228850" y="22879050"/>
          <a:ext cx="0"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23</xdr:col>
      <xdr:colOff>19050</xdr:colOff>
      <xdr:row>227</xdr:row>
      <xdr:rowOff>9525</xdr:rowOff>
    </xdr:from>
    <xdr:to>
      <xdr:col>23</xdr:col>
      <xdr:colOff>19050</xdr:colOff>
      <xdr:row>227</xdr:row>
      <xdr:rowOff>9525</xdr:rowOff>
    </xdr:to>
    <xdr:sp macro="" textlink="">
      <xdr:nvSpPr>
        <xdr:cNvPr id="319" name="Line 136"/>
        <xdr:cNvSpPr>
          <a:spLocks noChangeShapeType="1"/>
        </xdr:cNvSpPr>
      </xdr:nvSpPr>
      <xdr:spPr bwMode="auto">
        <a:xfrm>
          <a:off x="1647825" y="390715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171450</xdr:colOff>
      <xdr:row>227</xdr:row>
      <xdr:rowOff>9525</xdr:rowOff>
    </xdr:from>
    <xdr:to>
      <xdr:col>16</xdr:col>
      <xdr:colOff>171450</xdr:colOff>
      <xdr:row>227</xdr:row>
      <xdr:rowOff>9525</xdr:rowOff>
    </xdr:to>
    <xdr:sp macro="" textlink="">
      <xdr:nvSpPr>
        <xdr:cNvPr id="320" name="Line 153"/>
        <xdr:cNvSpPr>
          <a:spLocks noChangeShapeType="1"/>
        </xdr:cNvSpPr>
      </xdr:nvSpPr>
      <xdr:spPr bwMode="auto">
        <a:xfrm>
          <a:off x="533400" y="390715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23</xdr:col>
      <xdr:colOff>19050</xdr:colOff>
      <xdr:row>228</xdr:row>
      <xdr:rowOff>9525</xdr:rowOff>
    </xdr:from>
    <xdr:to>
      <xdr:col>23</xdr:col>
      <xdr:colOff>19050</xdr:colOff>
      <xdr:row>228</xdr:row>
      <xdr:rowOff>9525</xdr:rowOff>
    </xdr:to>
    <xdr:sp macro="" textlink="">
      <xdr:nvSpPr>
        <xdr:cNvPr id="321" name="Line 136"/>
        <xdr:cNvSpPr>
          <a:spLocks noChangeShapeType="1"/>
        </xdr:cNvSpPr>
      </xdr:nvSpPr>
      <xdr:spPr bwMode="auto">
        <a:xfrm>
          <a:off x="1647825" y="392620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171450</xdr:colOff>
      <xdr:row>228</xdr:row>
      <xdr:rowOff>9525</xdr:rowOff>
    </xdr:from>
    <xdr:to>
      <xdr:col>16</xdr:col>
      <xdr:colOff>171450</xdr:colOff>
      <xdr:row>228</xdr:row>
      <xdr:rowOff>9525</xdr:rowOff>
    </xdr:to>
    <xdr:sp macro="" textlink="">
      <xdr:nvSpPr>
        <xdr:cNvPr id="322" name="Line 153"/>
        <xdr:cNvSpPr>
          <a:spLocks noChangeShapeType="1"/>
        </xdr:cNvSpPr>
      </xdr:nvSpPr>
      <xdr:spPr bwMode="auto">
        <a:xfrm>
          <a:off x="533400" y="392620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19050</xdr:colOff>
      <xdr:row>284</xdr:row>
      <xdr:rowOff>9525</xdr:rowOff>
    </xdr:from>
    <xdr:to>
      <xdr:col>25</xdr:col>
      <xdr:colOff>19050</xdr:colOff>
      <xdr:row>284</xdr:row>
      <xdr:rowOff>9525</xdr:rowOff>
    </xdr:to>
    <xdr:sp macro="" textlink="">
      <xdr:nvSpPr>
        <xdr:cNvPr id="358" name="Line 136"/>
        <xdr:cNvSpPr>
          <a:spLocks noChangeShapeType="1"/>
        </xdr:cNvSpPr>
      </xdr:nvSpPr>
      <xdr:spPr bwMode="auto">
        <a:xfrm>
          <a:off x="2590800" y="480250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171450</xdr:colOff>
      <xdr:row>284</xdr:row>
      <xdr:rowOff>9525</xdr:rowOff>
    </xdr:from>
    <xdr:to>
      <xdr:col>18</xdr:col>
      <xdr:colOff>171450</xdr:colOff>
      <xdr:row>284</xdr:row>
      <xdr:rowOff>9525</xdr:rowOff>
    </xdr:to>
    <xdr:sp macro="" textlink="">
      <xdr:nvSpPr>
        <xdr:cNvPr id="359" name="Line 153"/>
        <xdr:cNvSpPr>
          <a:spLocks noChangeShapeType="1"/>
        </xdr:cNvSpPr>
      </xdr:nvSpPr>
      <xdr:spPr bwMode="auto">
        <a:xfrm>
          <a:off x="1438275" y="480250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19050</xdr:colOff>
      <xdr:row>285</xdr:row>
      <xdr:rowOff>9525</xdr:rowOff>
    </xdr:from>
    <xdr:to>
      <xdr:col>25</xdr:col>
      <xdr:colOff>19050</xdr:colOff>
      <xdr:row>285</xdr:row>
      <xdr:rowOff>9525</xdr:rowOff>
    </xdr:to>
    <xdr:sp macro="" textlink="">
      <xdr:nvSpPr>
        <xdr:cNvPr id="360" name="Line 136"/>
        <xdr:cNvSpPr>
          <a:spLocks noChangeShapeType="1"/>
        </xdr:cNvSpPr>
      </xdr:nvSpPr>
      <xdr:spPr bwMode="auto">
        <a:xfrm>
          <a:off x="2590800" y="482155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171450</xdr:colOff>
      <xdr:row>285</xdr:row>
      <xdr:rowOff>9525</xdr:rowOff>
    </xdr:from>
    <xdr:to>
      <xdr:col>18</xdr:col>
      <xdr:colOff>171450</xdr:colOff>
      <xdr:row>285</xdr:row>
      <xdr:rowOff>9525</xdr:rowOff>
    </xdr:to>
    <xdr:sp macro="" textlink="">
      <xdr:nvSpPr>
        <xdr:cNvPr id="361" name="Line 153"/>
        <xdr:cNvSpPr>
          <a:spLocks noChangeShapeType="1"/>
        </xdr:cNvSpPr>
      </xdr:nvSpPr>
      <xdr:spPr bwMode="auto">
        <a:xfrm>
          <a:off x="1438275" y="482155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339</xdr:row>
      <xdr:rowOff>9525</xdr:rowOff>
    </xdr:from>
    <xdr:to>
      <xdr:col>14</xdr:col>
      <xdr:colOff>9525</xdr:colOff>
      <xdr:row>347</xdr:row>
      <xdr:rowOff>0</xdr:rowOff>
    </xdr:to>
    <xdr:sp macro="" textlink="">
      <xdr:nvSpPr>
        <xdr:cNvPr id="362" name="Rectangle 535"/>
        <xdr:cNvSpPr>
          <a:spLocks noChangeArrowheads="1"/>
        </xdr:cNvSpPr>
      </xdr:nvSpPr>
      <xdr:spPr bwMode="auto">
        <a:xfrm flipV="1">
          <a:off x="904875" y="134245350"/>
          <a:ext cx="1638300" cy="12858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28575</xdr:colOff>
      <xdr:row>337</xdr:row>
      <xdr:rowOff>152400</xdr:rowOff>
    </xdr:from>
    <xdr:to>
      <xdr:col>14</xdr:col>
      <xdr:colOff>152400</xdr:colOff>
      <xdr:row>337</xdr:row>
      <xdr:rowOff>152400</xdr:rowOff>
    </xdr:to>
    <xdr:sp macro="" textlink="">
      <xdr:nvSpPr>
        <xdr:cNvPr id="363" name="Line 536"/>
        <xdr:cNvSpPr>
          <a:spLocks noChangeShapeType="1"/>
        </xdr:cNvSpPr>
      </xdr:nvSpPr>
      <xdr:spPr bwMode="auto">
        <a:xfrm>
          <a:off x="752475" y="134064375"/>
          <a:ext cx="19335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171450</xdr:colOff>
      <xdr:row>337</xdr:row>
      <xdr:rowOff>142875</xdr:rowOff>
    </xdr:from>
    <xdr:to>
      <xdr:col>15</xdr:col>
      <xdr:colOff>0</xdr:colOff>
      <xdr:row>347</xdr:row>
      <xdr:rowOff>133350</xdr:rowOff>
    </xdr:to>
    <xdr:sp macro="" textlink="">
      <xdr:nvSpPr>
        <xdr:cNvPr id="364" name="Line 537"/>
        <xdr:cNvSpPr>
          <a:spLocks noChangeShapeType="1"/>
        </xdr:cNvSpPr>
      </xdr:nvSpPr>
      <xdr:spPr bwMode="auto">
        <a:xfrm>
          <a:off x="2705100" y="134054850"/>
          <a:ext cx="9525" cy="1609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9525</xdr:colOff>
      <xdr:row>337</xdr:row>
      <xdr:rowOff>152400</xdr:rowOff>
    </xdr:from>
    <xdr:to>
      <xdr:col>4</xdr:col>
      <xdr:colOff>19050</xdr:colOff>
      <xdr:row>348</xdr:row>
      <xdr:rowOff>0</xdr:rowOff>
    </xdr:to>
    <xdr:sp macro="" textlink="">
      <xdr:nvSpPr>
        <xdr:cNvPr id="365" name="Line 538"/>
        <xdr:cNvSpPr>
          <a:spLocks noChangeShapeType="1"/>
        </xdr:cNvSpPr>
      </xdr:nvSpPr>
      <xdr:spPr bwMode="auto">
        <a:xfrm>
          <a:off x="733425" y="134064375"/>
          <a:ext cx="9525" cy="1628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348</xdr:row>
      <xdr:rowOff>9525</xdr:rowOff>
    </xdr:from>
    <xdr:to>
      <xdr:col>14</xdr:col>
      <xdr:colOff>171450</xdr:colOff>
      <xdr:row>348</xdr:row>
      <xdr:rowOff>9525</xdr:rowOff>
    </xdr:to>
    <xdr:sp macro="" textlink="">
      <xdr:nvSpPr>
        <xdr:cNvPr id="366" name="Line 539"/>
        <xdr:cNvSpPr>
          <a:spLocks noChangeShapeType="1"/>
        </xdr:cNvSpPr>
      </xdr:nvSpPr>
      <xdr:spPr bwMode="auto">
        <a:xfrm flipV="1">
          <a:off x="723900" y="135702675"/>
          <a:ext cx="19812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66675</xdr:colOff>
      <xdr:row>345</xdr:row>
      <xdr:rowOff>142875</xdr:rowOff>
    </xdr:from>
    <xdr:to>
      <xdr:col>16</xdr:col>
      <xdr:colOff>38100</xdr:colOff>
      <xdr:row>345</xdr:row>
      <xdr:rowOff>152400</xdr:rowOff>
    </xdr:to>
    <xdr:sp macro="" textlink="">
      <xdr:nvSpPr>
        <xdr:cNvPr id="367" name="Line 540"/>
        <xdr:cNvSpPr>
          <a:spLocks noChangeShapeType="1"/>
        </xdr:cNvSpPr>
      </xdr:nvSpPr>
      <xdr:spPr bwMode="auto">
        <a:xfrm flipV="1">
          <a:off x="2819400" y="65512950"/>
          <a:ext cx="152400"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161925</xdr:colOff>
      <xdr:row>345</xdr:row>
      <xdr:rowOff>152400</xdr:rowOff>
    </xdr:from>
    <xdr:to>
      <xdr:col>15</xdr:col>
      <xdr:colOff>161925</xdr:colOff>
      <xdr:row>346</xdr:row>
      <xdr:rowOff>114300</xdr:rowOff>
    </xdr:to>
    <xdr:sp macro="" textlink="">
      <xdr:nvSpPr>
        <xdr:cNvPr id="368" name="Line 541"/>
        <xdr:cNvSpPr>
          <a:spLocks noChangeShapeType="1"/>
        </xdr:cNvSpPr>
      </xdr:nvSpPr>
      <xdr:spPr bwMode="auto">
        <a:xfrm>
          <a:off x="2876550" y="135359775"/>
          <a:ext cx="0" cy="1238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95250</xdr:colOff>
      <xdr:row>346</xdr:row>
      <xdr:rowOff>0</xdr:rowOff>
    </xdr:from>
    <xdr:to>
      <xdr:col>3</xdr:col>
      <xdr:colOff>19050</xdr:colOff>
      <xdr:row>346</xdr:row>
      <xdr:rowOff>0</xdr:rowOff>
    </xdr:to>
    <xdr:sp macro="" textlink="">
      <xdr:nvSpPr>
        <xdr:cNvPr id="369" name="Line 542"/>
        <xdr:cNvSpPr>
          <a:spLocks noChangeShapeType="1"/>
        </xdr:cNvSpPr>
      </xdr:nvSpPr>
      <xdr:spPr bwMode="auto">
        <a:xfrm flipH="1">
          <a:off x="457200" y="135369300"/>
          <a:ext cx="1047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114300</xdr:colOff>
      <xdr:row>345</xdr:row>
      <xdr:rowOff>152400</xdr:rowOff>
    </xdr:from>
    <xdr:to>
      <xdr:col>2</xdr:col>
      <xdr:colOff>114300</xdr:colOff>
      <xdr:row>346</xdr:row>
      <xdr:rowOff>133350</xdr:rowOff>
    </xdr:to>
    <xdr:sp macro="" textlink="">
      <xdr:nvSpPr>
        <xdr:cNvPr id="370" name="Line 543"/>
        <xdr:cNvSpPr>
          <a:spLocks noChangeShapeType="1"/>
        </xdr:cNvSpPr>
      </xdr:nvSpPr>
      <xdr:spPr bwMode="auto">
        <a:xfrm>
          <a:off x="476250" y="135359775"/>
          <a:ext cx="0" cy="1428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171450</xdr:colOff>
      <xdr:row>340</xdr:row>
      <xdr:rowOff>9525</xdr:rowOff>
    </xdr:from>
    <xdr:to>
      <xdr:col>3</xdr:col>
      <xdr:colOff>171450</xdr:colOff>
      <xdr:row>340</xdr:row>
      <xdr:rowOff>9525</xdr:rowOff>
    </xdr:to>
    <xdr:sp macro="" textlink="">
      <xdr:nvSpPr>
        <xdr:cNvPr id="371" name="Line 544"/>
        <xdr:cNvSpPr>
          <a:spLocks noChangeShapeType="1"/>
        </xdr:cNvSpPr>
      </xdr:nvSpPr>
      <xdr:spPr bwMode="auto">
        <a:xfrm>
          <a:off x="714375" y="134407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349</xdr:row>
      <xdr:rowOff>9525</xdr:rowOff>
    </xdr:from>
    <xdr:to>
      <xdr:col>5</xdr:col>
      <xdr:colOff>0</xdr:colOff>
      <xdr:row>354</xdr:row>
      <xdr:rowOff>9525</xdr:rowOff>
    </xdr:to>
    <xdr:sp macro="" textlink="">
      <xdr:nvSpPr>
        <xdr:cNvPr id="372" name="Line 545"/>
        <xdr:cNvSpPr>
          <a:spLocks noChangeShapeType="1"/>
        </xdr:cNvSpPr>
      </xdr:nvSpPr>
      <xdr:spPr bwMode="auto">
        <a:xfrm>
          <a:off x="904875" y="135864600"/>
          <a:ext cx="0" cy="809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xdr:colOff>
      <xdr:row>354</xdr:row>
      <xdr:rowOff>9525</xdr:rowOff>
    </xdr:from>
    <xdr:to>
      <xdr:col>10</xdr:col>
      <xdr:colOff>133350</xdr:colOff>
      <xdr:row>354</xdr:row>
      <xdr:rowOff>9525</xdr:rowOff>
    </xdr:to>
    <xdr:sp macro="" textlink="">
      <xdr:nvSpPr>
        <xdr:cNvPr id="373" name="Line 546"/>
        <xdr:cNvSpPr>
          <a:spLocks noChangeShapeType="1"/>
        </xdr:cNvSpPr>
      </xdr:nvSpPr>
      <xdr:spPr bwMode="auto">
        <a:xfrm flipV="1">
          <a:off x="923925" y="136674225"/>
          <a:ext cx="1019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9525</xdr:colOff>
      <xdr:row>349</xdr:row>
      <xdr:rowOff>0</xdr:rowOff>
    </xdr:from>
    <xdr:to>
      <xdr:col>14</xdr:col>
      <xdr:colOff>19050</xdr:colOff>
      <xdr:row>354</xdr:row>
      <xdr:rowOff>0</xdr:rowOff>
    </xdr:to>
    <xdr:sp macro="" textlink="">
      <xdr:nvSpPr>
        <xdr:cNvPr id="374" name="Line 547"/>
        <xdr:cNvSpPr>
          <a:spLocks noChangeShapeType="1"/>
        </xdr:cNvSpPr>
      </xdr:nvSpPr>
      <xdr:spPr bwMode="auto">
        <a:xfrm flipH="1" flipV="1">
          <a:off x="2543175" y="135855075"/>
          <a:ext cx="9525" cy="809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9525</xdr:colOff>
      <xdr:row>349</xdr:row>
      <xdr:rowOff>0</xdr:rowOff>
    </xdr:from>
    <xdr:to>
      <xdr:col>14</xdr:col>
      <xdr:colOff>161925</xdr:colOff>
      <xdr:row>349</xdr:row>
      <xdr:rowOff>0</xdr:rowOff>
    </xdr:to>
    <xdr:sp macro="" textlink="">
      <xdr:nvSpPr>
        <xdr:cNvPr id="375" name="Line 548"/>
        <xdr:cNvSpPr>
          <a:spLocks noChangeShapeType="1"/>
        </xdr:cNvSpPr>
      </xdr:nvSpPr>
      <xdr:spPr bwMode="auto">
        <a:xfrm>
          <a:off x="2543175" y="135855075"/>
          <a:ext cx="152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19050</xdr:colOff>
      <xdr:row>349</xdr:row>
      <xdr:rowOff>0</xdr:rowOff>
    </xdr:from>
    <xdr:to>
      <xdr:col>4</xdr:col>
      <xdr:colOff>161925</xdr:colOff>
      <xdr:row>349</xdr:row>
      <xdr:rowOff>9525</xdr:rowOff>
    </xdr:to>
    <xdr:sp macro="" textlink="">
      <xdr:nvSpPr>
        <xdr:cNvPr id="376" name="Line 549"/>
        <xdr:cNvSpPr>
          <a:spLocks noChangeShapeType="1"/>
        </xdr:cNvSpPr>
      </xdr:nvSpPr>
      <xdr:spPr bwMode="auto">
        <a:xfrm>
          <a:off x="742950" y="135855075"/>
          <a:ext cx="142875"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57150</xdr:colOff>
      <xdr:row>352</xdr:row>
      <xdr:rowOff>0</xdr:rowOff>
    </xdr:from>
    <xdr:to>
      <xdr:col>4</xdr:col>
      <xdr:colOff>28575</xdr:colOff>
      <xdr:row>352</xdr:row>
      <xdr:rowOff>0</xdr:rowOff>
    </xdr:to>
    <xdr:sp macro="" textlink="">
      <xdr:nvSpPr>
        <xdr:cNvPr id="377" name="Line 550"/>
        <xdr:cNvSpPr>
          <a:spLocks noChangeShapeType="1"/>
        </xdr:cNvSpPr>
      </xdr:nvSpPr>
      <xdr:spPr bwMode="auto">
        <a:xfrm>
          <a:off x="600075" y="136340850"/>
          <a:ext cx="152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171450</xdr:colOff>
      <xdr:row>351</xdr:row>
      <xdr:rowOff>180975</xdr:rowOff>
    </xdr:from>
    <xdr:to>
      <xdr:col>10</xdr:col>
      <xdr:colOff>9525</xdr:colOff>
      <xdr:row>351</xdr:row>
      <xdr:rowOff>180975</xdr:rowOff>
    </xdr:to>
    <xdr:sp macro="" textlink="">
      <xdr:nvSpPr>
        <xdr:cNvPr id="378" name="Line 551"/>
        <xdr:cNvSpPr>
          <a:spLocks noChangeShapeType="1"/>
        </xdr:cNvSpPr>
      </xdr:nvSpPr>
      <xdr:spPr bwMode="auto">
        <a:xfrm>
          <a:off x="895350" y="66694050"/>
          <a:ext cx="9239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171450</xdr:colOff>
      <xdr:row>352</xdr:row>
      <xdr:rowOff>0</xdr:rowOff>
    </xdr:from>
    <xdr:to>
      <xdr:col>17</xdr:col>
      <xdr:colOff>161925</xdr:colOff>
      <xdr:row>352</xdr:row>
      <xdr:rowOff>0</xdr:rowOff>
    </xdr:to>
    <xdr:sp macro="" textlink="">
      <xdr:nvSpPr>
        <xdr:cNvPr id="379" name="Line 552"/>
        <xdr:cNvSpPr>
          <a:spLocks noChangeShapeType="1"/>
        </xdr:cNvSpPr>
      </xdr:nvSpPr>
      <xdr:spPr bwMode="auto">
        <a:xfrm flipV="1">
          <a:off x="2181225" y="66703575"/>
          <a:ext cx="10953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133350</xdr:colOff>
      <xdr:row>352</xdr:row>
      <xdr:rowOff>0</xdr:rowOff>
    </xdr:from>
    <xdr:to>
      <xdr:col>16</xdr:col>
      <xdr:colOff>66675</xdr:colOff>
      <xdr:row>352</xdr:row>
      <xdr:rowOff>0</xdr:rowOff>
    </xdr:to>
    <xdr:sp macro="" textlink="">
      <xdr:nvSpPr>
        <xdr:cNvPr id="380" name="Line 553"/>
        <xdr:cNvSpPr>
          <a:spLocks noChangeShapeType="1"/>
        </xdr:cNvSpPr>
      </xdr:nvSpPr>
      <xdr:spPr bwMode="auto">
        <a:xfrm>
          <a:off x="2847975" y="136340850"/>
          <a:ext cx="1143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161925</xdr:colOff>
      <xdr:row>349</xdr:row>
      <xdr:rowOff>0</xdr:rowOff>
    </xdr:from>
    <xdr:to>
      <xdr:col>18</xdr:col>
      <xdr:colOff>66675</xdr:colOff>
      <xdr:row>349</xdr:row>
      <xdr:rowOff>19050</xdr:rowOff>
    </xdr:to>
    <xdr:sp macro="" textlink="">
      <xdr:nvSpPr>
        <xdr:cNvPr id="381" name="Line 554"/>
        <xdr:cNvSpPr>
          <a:spLocks noChangeShapeType="1"/>
        </xdr:cNvSpPr>
      </xdr:nvSpPr>
      <xdr:spPr bwMode="auto">
        <a:xfrm flipV="1">
          <a:off x="2876550" y="135855075"/>
          <a:ext cx="447675" cy="19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123824</xdr:colOff>
      <xdr:row>355</xdr:row>
      <xdr:rowOff>0</xdr:rowOff>
    </xdr:from>
    <xdr:to>
      <xdr:col>16</xdr:col>
      <xdr:colOff>104774</xdr:colOff>
      <xdr:row>355</xdr:row>
      <xdr:rowOff>0</xdr:rowOff>
    </xdr:to>
    <xdr:sp macro="" textlink="">
      <xdr:nvSpPr>
        <xdr:cNvPr id="382" name="Line 555"/>
        <xdr:cNvSpPr>
          <a:spLocks noChangeShapeType="1"/>
        </xdr:cNvSpPr>
      </xdr:nvSpPr>
      <xdr:spPr bwMode="auto">
        <a:xfrm flipV="1">
          <a:off x="2876549" y="67275075"/>
          <a:ext cx="1619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123825</xdr:colOff>
      <xdr:row>353</xdr:row>
      <xdr:rowOff>152400</xdr:rowOff>
    </xdr:from>
    <xdr:to>
      <xdr:col>16</xdr:col>
      <xdr:colOff>95250</xdr:colOff>
      <xdr:row>353</xdr:row>
      <xdr:rowOff>152400</xdr:rowOff>
    </xdr:to>
    <xdr:sp macro="" textlink="">
      <xdr:nvSpPr>
        <xdr:cNvPr id="383" name="Line 556"/>
        <xdr:cNvSpPr>
          <a:spLocks noChangeShapeType="1"/>
        </xdr:cNvSpPr>
      </xdr:nvSpPr>
      <xdr:spPr bwMode="auto">
        <a:xfrm>
          <a:off x="2838450" y="136655175"/>
          <a:ext cx="152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9525</xdr:colOff>
      <xdr:row>348</xdr:row>
      <xdr:rowOff>152400</xdr:rowOff>
    </xdr:from>
    <xdr:to>
      <xdr:col>16</xdr:col>
      <xdr:colOff>9525</xdr:colOff>
      <xdr:row>350</xdr:row>
      <xdr:rowOff>38100</xdr:rowOff>
    </xdr:to>
    <xdr:sp macro="" textlink="">
      <xdr:nvSpPr>
        <xdr:cNvPr id="384" name="Line 557"/>
        <xdr:cNvSpPr>
          <a:spLocks noChangeShapeType="1"/>
        </xdr:cNvSpPr>
      </xdr:nvSpPr>
      <xdr:spPr bwMode="auto">
        <a:xfrm flipV="1">
          <a:off x="2905125" y="135845550"/>
          <a:ext cx="0" cy="2095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16</xdr:col>
      <xdr:colOff>0</xdr:colOff>
      <xdr:row>351</xdr:row>
      <xdr:rowOff>152400</xdr:rowOff>
    </xdr:from>
    <xdr:to>
      <xdr:col>16</xdr:col>
      <xdr:colOff>0</xdr:colOff>
      <xdr:row>354</xdr:row>
      <xdr:rowOff>28575</xdr:rowOff>
    </xdr:to>
    <xdr:sp macro="" textlink="">
      <xdr:nvSpPr>
        <xdr:cNvPr id="385" name="Line 558"/>
        <xdr:cNvSpPr>
          <a:spLocks noChangeShapeType="1"/>
        </xdr:cNvSpPr>
      </xdr:nvSpPr>
      <xdr:spPr bwMode="auto">
        <a:xfrm>
          <a:off x="2895600" y="136331325"/>
          <a:ext cx="0" cy="361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171450</xdr:colOff>
      <xdr:row>348</xdr:row>
      <xdr:rowOff>152400</xdr:rowOff>
    </xdr:from>
    <xdr:to>
      <xdr:col>17</xdr:col>
      <xdr:colOff>171450</xdr:colOff>
      <xdr:row>351</xdr:row>
      <xdr:rowOff>152400</xdr:rowOff>
    </xdr:to>
    <xdr:sp macro="" textlink="">
      <xdr:nvSpPr>
        <xdr:cNvPr id="386" name="Line 559"/>
        <xdr:cNvSpPr>
          <a:spLocks noChangeShapeType="1"/>
        </xdr:cNvSpPr>
      </xdr:nvSpPr>
      <xdr:spPr bwMode="auto">
        <a:xfrm flipV="1">
          <a:off x="3248025" y="135845550"/>
          <a:ext cx="0" cy="485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19</xdr:col>
      <xdr:colOff>0</xdr:colOff>
      <xdr:row>351</xdr:row>
      <xdr:rowOff>0</xdr:rowOff>
    </xdr:from>
    <xdr:to>
      <xdr:col>19</xdr:col>
      <xdr:colOff>0</xdr:colOff>
      <xdr:row>352</xdr:row>
      <xdr:rowOff>9525</xdr:rowOff>
    </xdr:to>
    <xdr:sp macro="" textlink="">
      <xdr:nvSpPr>
        <xdr:cNvPr id="387" name="Line 560"/>
        <xdr:cNvSpPr>
          <a:spLocks noChangeShapeType="1"/>
        </xdr:cNvSpPr>
      </xdr:nvSpPr>
      <xdr:spPr bwMode="auto">
        <a:xfrm flipV="1">
          <a:off x="3438525" y="136178925"/>
          <a:ext cx="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18</xdr:col>
      <xdr:colOff>104775</xdr:colOff>
      <xdr:row>351</xdr:row>
      <xdr:rowOff>0</xdr:rowOff>
    </xdr:from>
    <xdr:to>
      <xdr:col>19</xdr:col>
      <xdr:colOff>47625</xdr:colOff>
      <xdr:row>351</xdr:row>
      <xdr:rowOff>0</xdr:rowOff>
    </xdr:to>
    <xdr:sp macro="" textlink="">
      <xdr:nvSpPr>
        <xdr:cNvPr id="388" name="Line 561"/>
        <xdr:cNvSpPr>
          <a:spLocks noChangeShapeType="1"/>
        </xdr:cNvSpPr>
      </xdr:nvSpPr>
      <xdr:spPr bwMode="auto">
        <a:xfrm>
          <a:off x="3362325" y="136178925"/>
          <a:ext cx="1238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142875</xdr:colOff>
      <xdr:row>348</xdr:row>
      <xdr:rowOff>9525</xdr:rowOff>
    </xdr:from>
    <xdr:to>
      <xdr:col>16</xdr:col>
      <xdr:colOff>114300</xdr:colOff>
      <xdr:row>348</xdr:row>
      <xdr:rowOff>9525</xdr:rowOff>
    </xdr:to>
    <xdr:sp macro="" textlink="">
      <xdr:nvSpPr>
        <xdr:cNvPr id="389" name="Line 562"/>
        <xdr:cNvSpPr>
          <a:spLocks noChangeShapeType="1"/>
        </xdr:cNvSpPr>
      </xdr:nvSpPr>
      <xdr:spPr bwMode="auto">
        <a:xfrm>
          <a:off x="2857500" y="135702675"/>
          <a:ext cx="152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123825</xdr:colOff>
      <xdr:row>338</xdr:row>
      <xdr:rowOff>19050</xdr:rowOff>
    </xdr:from>
    <xdr:to>
      <xdr:col>16</xdr:col>
      <xdr:colOff>66675</xdr:colOff>
      <xdr:row>338</xdr:row>
      <xdr:rowOff>19050</xdr:rowOff>
    </xdr:to>
    <xdr:sp macro="" textlink="">
      <xdr:nvSpPr>
        <xdr:cNvPr id="390" name="Line 563"/>
        <xdr:cNvSpPr>
          <a:spLocks noChangeShapeType="1"/>
        </xdr:cNvSpPr>
      </xdr:nvSpPr>
      <xdr:spPr bwMode="auto">
        <a:xfrm>
          <a:off x="2838450" y="134092950"/>
          <a:ext cx="1238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337</xdr:row>
      <xdr:rowOff>142875</xdr:rowOff>
    </xdr:from>
    <xdr:to>
      <xdr:col>17</xdr:col>
      <xdr:colOff>0</xdr:colOff>
      <xdr:row>341</xdr:row>
      <xdr:rowOff>123825</xdr:rowOff>
    </xdr:to>
    <xdr:sp macro="" textlink="">
      <xdr:nvSpPr>
        <xdr:cNvPr id="391" name="Line 564"/>
        <xdr:cNvSpPr>
          <a:spLocks noChangeShapeType="1"/>
        </xdr:cNvSpPr>
      </xdr:nvSpPr>
      <xdr:spPr bwMode="auto">
        <a:xfrm flipV="1">
          <a:off x="3076575" y="134054850"/>
          <a:ext cx="0" cy="6286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16</xdr:col>
      <xdr:colOff>171450</xdr:colOff>
      <xdr:row>343</xdr:row>
      <xdr:rowOff>38100</xdr:rowOff>
    </xdr:from>
    <xdr:to>
      <xdr:col>16</xdr:col>
      <xdr:colOff>171450</xdr:colOff>
      <xdr:row>348</xdr:row>
      <xdr:rowOff>19050</xdr:rowOff>
    </xdr:to>
    <xdr:sp macro="" textlink="">
      <xdr:nvSpPr>
        <xdr:cNvPr id="392" name="Line 565"/>
        <xdr:cNvSpPr>
          <a:spLocks noChangeShapeType="1"/>
        </xdr:cNvSpPr>
      </xdr:nvSpPr>
      <xdr:spPr bwMode="auto">
        <a:xfrm>
          <a:off x="3067050" y="134921625"/>
          <a:ext cx="0" cy="7905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336</xdr:row>
      <xdr:rowOff>123825</xdr:rowOff>
    </xdr:from>
    <xdr:to>
      <xdr:col>4</xdr:col>
      <xdr:colOff>0</xdr:colOff>
      <xdr:row>337</xdr:row>
      <xdr:rowOff>76200</xdr:rowOff>
    </xdr:to>
    <xdr:sp macro="" textlink="">
      <xdr:nvSpPr>
        <xdr:cNvPr id="393" name="Line 566"/>
        <xdr:cNvSpPr>
          <a:spLocks noChangeShapeType="1"/>
        </xdr:cNvSpPr>
      </xdr:nvSpPr>
      <xdr:spPr bwMode="auto">
        <a:xfrm>
          <a:off x="723900" y="133873875"/>
          <a:ext cx="0" cy="114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337</xdr:row>
      <xdr:rowOff>66675</xdr:rowOff>
    </xdr:from>
    <xdr:to>
      <xdr:col>9</xdr:col>
      <xdr:colOff>66675</xdr:colOff>
      <xdr:row>337</xdr:row>
      <xdr:rowOff>85725</xdr:rowOff>
    </xdr:to>
    <xdr:sp macro="" textlink="">
      <xdr:nvSpPr>
        <xdr:cNvPr id="394" name="Line 567"/>
        <xdr:cNvSpPr>
          <a:spLocks noChangeShapeType="1"/>
        </xdr:cNvSpPr>
      </xdr:nvSpPr>
      <xdr:spPr bwMode="auto">
        <a:xfrm flipH="1" flipV="1">
          <a:off x="723900" y="133978650"/>
          <a:ext cx="971550" cy="19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28575</xdr:colOff>
      <xdr:row>337</xdr:row>
      <xdr:rowOff>76200</xdr:rowOff>
    </xdr:from>
    <xdr:to>
      <xdr:col>14</xdr:col>
      <xdr:colOff>161925</xdr:colOff>
      <xdr:row>337</xdr:row>
      <xdr:rowOff>76200</xdr:rowOff>
    </xdr:to>
    <xdr:sp macro="" textlink="">
      <xdr:nvSpPr>
        <xdr:cNvPr id="395" name="Line 568"/>
        <xdr:cNvSpPr>
          <a:spLocks noChangeShapeType="1"/>
        </xdr:cNvSpPr>
      </xdr:nvSpPr>
      <xdr:spPr bwMode="auto">
        <a:xfrm>
          <a:off x="2200275" y="133988175"/>
          <a:ext cx="4953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15</xdr:col>
      <xdr:colOff>0</xdr:colOff>
      <xdr:row>349</xdr:row>
      <xdr:rowOff>19050</xdr:rowOff>
    </xdr:from>
    <xdr:to>
      <xdr:col>15</xdr:col>
      <xdr:colOff>9525</xdr:colOff>
      <xdr:row>355</xdr:row>
      <xdr:rowOff>0</xdr:rowOff>
    </xdr:to>
    <xdr:sp macro="" textlink="">
      <xdr:nvSpPr>
        <xdr:cNvPr id="396" name="Line 569"/>
        <xdr:cNvSpPr>
          <a:spLocks noChangeShapeType="1"/>
        </xdr:cNvSpPr>
      </xdr:nvSpPr>
      <xdr:spPr bwMode="auto">
        <a:xfrm>
          <a:off x="2714625" y="135874125"/>
          <a:ext cx="9525" cy="952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47624</xdr:colOff>
      <xdr:row>353</xdr:row>
      <xdr:rowOff>180974</xdr:rowOff>
    </xdr:from>
    <xdr:to>
      <xdr:col>14</xdr:col>
      <xdr:colOff>19049</xdr:colOff>
      <xdr:row>354</xdr:row>
      <xdr:rowOff>9524</xdr:rowOff>
    </xdr:to>
    <xdr:sp macro="" textlink="">
      <xdr:nvSpPr>
        <xdr:cNvPr id="397" name="Line 570"/>
        <xdr:cNvSpPr>
          <a:spLocks noChangeShapeType="1"/>
        </xdr:cNvSpPr>
      </xdr:nvSpPr>
      <xdr:spPr bwMode="auto">
        <a:xfrm flipV="1">
          <a:off x="1857374" y="67456049"/>
          <a:ext cx="733425" cy="19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349</xdr:row>
      <xdr:rowOff>0</xdr:rowOff>
    </xdr:from>
    <xdr:to>
      <xdr:col>4</xdr:col>
      <xdr:colOff>0</xdr:colOff>
      <xdr:row>355</xdr:row>
      <xdr:rowOff>0</xdr:rowOff>
    </xdr:to>
    <xdr:sp macro="" textlink="">
      <xdr:nvSpPr>
        <xdr:cNvPr id="398" name="Line 571"/>
        <xdr:cNvSpPr>
          <a:spLocks noChangeShapeType="1"/>
        </xdr:cNvSpPr>
      </xdr:nvSpPr>
      <xdr:spPr bwMode="auto">
        <a:xfrm>
          <a:off x="723900" y="135855075"/>
          <a:ext cx="0" cy="9715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355</xdr:row>
      <xdr:rowOff>0</xdr:rowOff>
    </xdr:from>
    <xdr:to>
      <xdr:col>15</xdr:col>
      <xdr:colOff>0</xdr:colOff>
      <xdr:row>355</xdr:row>
      <xdr:rowOff>9525</xdr:rowOff>
    </xdr:to>
    <xdr:sp macro="" textlink="">
      <xdr:nvSpPr>
        <xdr:cNvPr id="399" name="Line 572"/>
        <xdr:cNvSpPr>
          <a:spLocks noChangeShapeType="1"/>
        </xdr:cNvSpPr>
      </xdr:nvSpPr>
      <xdr:spPr bwMode="auto">
        <a:xfrm flipV="1">
          <a:off x="723900" y="67275075"/>
          <a:ext cx="2028825"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142875</xdr:colOff>
      <xdr:row>354</xdr:row>
      <xdr:rowOff>142875</xdr:rowOff>
    </xdr:from>
    <xdr:to>
      <xdr:col>18</xdr:col>
      <xdr:colOff>19050</xdr:colOff>
      <xdr:row>354</xdr:row>
      <xdr:rowOff>142875</xdr:rowOff>
    </xdr:to>
    <xdr:sp macro="" textlink="">
      <xdr:nvSpPr>
        <xdr:cNvPr id="400" name="Line 573"/>
        <xdr:cNvSpPr>
          <a:spLocks noChangeShapeType="1"/>
        </xdr:cNvSpPr>
      </xdr:nvSpPr>
      <xdr:spPr bwMode="auto">
        <a:xfrm>
          <a:off x="3219450" y="136807575"/>
          <a:ext cx="57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133350</xdr:colOff>
      <xdr:row>354</xdr:row>
      <xdr:rowOff>142875</xdr:rowOff>
    </xdr:from>
    <xdr:to>
      <xdr:col>19</xdr:col>
      <xdr:colOff>47625</xdr:colOff>
      <xdr:row>354</xdr:row>
      <xdr:rowOff>142875</xdr:rowOff>
    </xdr:to>
    <xdr:sp macro="" textlink="">
      <xdr:nvSpPr>
        <xdr:cNvPr id="401" name="Line 574"/>
        <xdr:cNvSpPr>
          <a:spLocks noChangeShapeType="1"/>
        </xdr:cNvSpPr>
      </xdr:nvSpPr>
      <xdr:spPr bwMode="auto">
        <a:xfrm>
          <a:off x="3390900" y="136807575"/>
          <a:ext cx="952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171450</xdr:colOff>
      <xdr:row>353</xdr:row>
      <xdr:rowOff>85725</xdr:rowOff>
    </xdr:from>
    <xdr:to>
      <xdr:col>17</xdr:col>
      <xdr:colOff>171450</xdr:colOff>
      <xdr:row>354</xdr:row>
      <xdr:rowOff>142875</xdr:rowOff>
    </xdr:to>
    <xdr:sp macro="" textlink="">
      <xdr:nvSpPr>
        <xdr:cNvPr id="402" name="Line 575"/>
        <xdr:cNvSpPr>
          <a:spLocks noChangeShapeType="1"/>
        </xdr:cNvSpPr>
      </xdr:nvSpPr>
      <xdr:spPr bwMode="auto">
        <a:xfrm>
          <a:off x="3248025" y="13658850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19</xdr:col>
      <xdr:colOff>9525</xdr:colOff>
      <xdr:row>353</xdr:row>
      <xdr:rowOff>133350</xdr:rowOff>
    </xdr:from>
    <xdr:to>
      <xdr:col>19</xdr:col>
      <xdr:colOff>9525</xdr:colOff>
      <xdr:row>355</xdr:row>
      <xdr:rowOff>9525</xdr:rowOff>
    </xdr:to>
    <xdr:sp macro="" textlink="">
      <xdr:nvSpPr>
        <xdr:cNvPr id="403" name="Line 576"/>
        <xdr:cNvSpPr>
          <a:spLocks noChangeShapeType="1"/>
        </xdr:cNvSpPr>
      </xdr:nvSpPr>
      <xdr:spPr bwMode="auto">
        <a:xfrm>
          <a:off x="3448050" y="136636125"/>
          <a:ext cx="0" cy="2000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0</xdr:colOff>
      <xdr:row>354</xdr:row>
      <xdr:rowOff>152400</xdr:rowOff>
    </xdr:from>
    <xdr:to>
      <xdr:col>4</xdr:col>
      <xdr:colOff>0</xdr:colOff>
      <xdr:row>354</xdr:row>
      <xdr:rowOff>152400</xdr:rowOff>
    </xdr:to>
    <xdr:sp macro="" textlink="">
      <xdr:nvSpPr>
        <xdr:cNvPr id="404" name="Line 577"/>
        <xdr:cNvSpPr>
          <a:spLocks noChangeShapeType="1"/>
        </xdr:cNvSpPr>
      </xdr:nvSpPr>
      <xdr:spPr bwMode="auto">
        <a:xfrm>
          <a:off x="542925" y="136817100"/>
          <a:ext cx="1809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38100</xdr:colOff>
      <xdr:row>354</xdr:row>
      <xdr:rowOff>152400</xdr:rowOff>
    </xdr:from>
    <xdr:to>
      <xdr:col>4</xdr:col>
      <xdr:colOff>0</xdr:colOff>
      <xdr:row>354</xdr:row>
      <xdr:rowOff>152400</xdr:rowOff>
    </xdr:to>
    <xdr:sp macro="" textlink="">
      <xdr:nvSpPr>
        <xdr:cNvPr id="405" name="Line 578"/>
        <xdr:cNvSpPr>
          <a:spLocks noChangeShapeType="1"/>
        </xdr:cNvSpPr>
      </xdr:nvSpPr>
      <xdr:spPr bwMode="auto">
        <a:xfrm>
          <a:off x="581025" y="136817100"/>
          <a:ext cx="1428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114300</xdr:colOff>
      <xdr:row>355</xdr:row>
      <xdr:rowOff>0</xdr:rowOff>
    </xdr:from>
    <xdr:to>
      <xdr:col>2</xdr:col>
      <xdr:colOff>0</xdr:colOff>
      <xdr:row>355</xdr:row>
      <xdr:rowOff>0</xdr:rowOff>
    </xdr:to>
    <xdr:sp macro="" textlink="">
      <xdr:nvSpPr>
        <xdr:cNvPr id="406" name="Line 579"/>
        <xdr:cNvSpPr>
          <a:spLocks noChangeShapeType="1"/>
        </xdr:cNvSpPr>
      </xdr:nvSpPr>
      <xdr:spPr bwMode="auto">
        <a:xfrm flipH="1">
          <a:off x="295275" y="136826625"/>
          <a:ext cx="666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0</xdr:colOff>
      <xdr:row>486</xdr:row>
      <xdr:rowOff>9525</xdr:rowOff>
    </xdr:from>
    <xdr:to>
      <xdr:col>14</xdr:col>
      <xdr:colOff>9525</xdr:colOff>
      <xdr:row>494</xdr:row>
      <xdr:rowOff>0</xdr:rowOff>
    </xdr:to>
    <xdr:sp macro="" textlink="">
      <xdr:nvSpPr>
        <xdr:cNvPr id="407" name="Rectangle 535"/>
        <xdr:cNvSpPr>
          <a:spLocks noChangeArrowheads="1"/>
        </xdr:cNvSpPr>
      </xdr:nvSpPr>
      <xdr:spPr bwMode="auto">
        <a:xfrm flipV="1">
          <a:off x="904875" y="163553775"/>
          <a:ext cx="1638300" cy="12858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28575</xdr:colOff>
      <xdr:row>484</xdr:row>
      <xdr:rowOff>152400</xdr:rowOff>
    </xdr:from>
    <xdr:to>
      <xdr:col>14</xdr:col>
      <xdr:colOff>152400</xdr:colOff>
      <xdr:row>484</xdr:row>
      <xdr:rowOff>152400</xdr:rowOff>
    </xdr:to>
    <xdr:sp macro="" textlink="">
      <xdr:nvSpPr>
        <xdr:cNvPr id="408" name="Line 536"/>
        <xdr:cNvSpPr>
          <a:spLocks noChangeShapeType="1"/>
        </xdr:cNvSpPr>
      </xdr:nvSpPr>
      <xdr:spPr bwMode="auto">
        <a:xfrm>
          <a:off x="752475" y="163372800"/>
          <a:ext cx="19335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171450</xdr:colOff>
      <xdr:row>484</xdr:row>
      <xdr:rowOff>142875</xdr:rowOff>
    </xdr:from>
    <xdr:to>
      <xdr:col>15</xdr:col>
      <xdr:colOff>0</xdr:colOff>
      <xdr:row>494</xdr:row>
      <xdr:rowOff>133350</xdr:rowOff>
    </xdr:to>
    <xdr:sp macro="" textlink="">
      <xdr:nvSpPr>
        <xdr:cNvPr id="409" name="Line 537"/>
        <xdr:cNvSpPr>
          <a:spLocks noChangeShapeType="1"/>
        </xdr:cNvSpPr>
      </xdr:nvSpPr>
      <xdr:spPr bwMode="auto">
        <a:xfrm>
          <a:off x="2705100" y="163363275"/>
          <a:ext cx="9525" cy="1609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9525</xdr:colOff>
      <xdr:row>484</xdr:row>
      <xdr:rowOff>152400</xdr:rowOff>
    </xdr:from>
    <xdr:to>
      <xdr:col>4</xdr:col>
      <xdr:colOff>19050</xdr:colOff>
      <xdr:row>495</xdr:row>
      <xdr:rowOff>0</xdr:rowOff>
    </xdr:to>
    <xdr:sp macro="" textlink="">
      <xdr:nvSpPr>
        <xdr:cNvPr id="410" name="Line 538"/>
        <xdr:cNvSpPr>
          <a:spLocks noChangeShapeType="1"/>
        </xdr:cNvSpPr>
      </xdr:nvSpPr>
      <xdr:spPr bwMode="auto">
        <a:xfrm>
          <a:off x="733425" y="163372800"/>
          <a:ext cx="9525" cy="1628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495</xdr:row>
      <xdr:rowOff>9525</xdr:rowOff>
    </xdr:from>
    <xdr:to>
      <xdr:col>14</xdr:col>
      <xdr:colOff>171450</xdr:colOff>
      <xdr:row>495</xdr:row>
      <xdr:rowOff>9525</xdr:rowOff>
    </xdr:to>
    <xdr:sp macro="" textlink="">
      <xdr:nvSpPr>
        <xdr:cNvPr id="411" name="Line 539"/>
        <xdr:cNvSpPr>
          <a:spLocks noChangeShapeType="1"/>
        </xdr:cNvSpPr>
      </xdr:nvSpPr>
      <xdr:spPr bwMode="auto">
        <a:xfrm flipV="1">
          <a:off x="723900" y="165011100"/>
          <a:ext cx="19812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66674</xdr:colOff>
      <xdr:row>492</xdr:row>
      <xdr:rowOff>152400</xdr:rowOff>
    </xdr:from>
    <xdr:to>
      <xdr:col>16</xdr:col>
      <xdr:colOff>47625</xdr:colOff>
      <xdr:row>492</xdr:row>
      <xdr:rowOff>152400</xdr:rowOff>
    </xdr:to>
    <xdr:sp macro="" textlink="">
      <xdr:nvSpPr>
        <xdr:cNvPr id="412" name="Line 540"/>
        <xdr:cNvSpPr>
          <a:spLocks noChangeShapeType="1"/>
        </xdr:cNvSpPr>
      </xdr:nvSpPr>
      <xdr:spPr bwMode="auto">
        <a:xfrm>
          <a:off x="2819399" y="93945075"/>
          <a:ext cx="16192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161925</xdr:colOff>
      <xdr:row>492</xdr:row>
      <xdr:rowOff>152400</xdr:rowOff>
    </xdr:from>
    <xdr:to>
      <xdr:col>15</xdr:col>
      <xdr:colOff>161925</xdr:colOff>
      <xdr:row>493</xdr:row>
      <xdr:rowOff>114300</xdr:rowOff>
    </xdr:to>
    <xdr:sp macro="" textlink="">
      <xdr:nvSpPr>
        <xdr:cNvPr id="413" name="Line 541"/>
        <xdr:cNvSpPr>
          <a:spLocks noChangeShapeType="1"/>
        </xdr:cNvSpPr>
      </xdr:nvSpPr>
      <xdr:spPr bwMode="auto">
        <a:xfrm>
          <a:off x="2876550" y="164668200"/>
          <a:ext cx="0" cy="1238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95250</xdr:colOff>
      <xdr:row>493</xdr:row>
      <xdr:rowOff>0</xdr:rowOff>
    </xdr:from>
    <xdr:to>
      <xdr:col>3</xdr:col>
      <xdr:colOff>19050</xdr:colOff>
      <xdr:row>493</xdr:row>
      <xdr:rowOff>0</xdr:rowOff>
    </xdr:to>
    <xdr:sp macro="" textlink="">
      <xdr:nvSpPr>
        <xdr:cNvPr id="414" name="Line 542"/>
        <xdr:cNvSpPr>
          <a:spLocks noChangeShapeType="1"/>
        </xdr:cNvSpPr>
      </xdr:nvSpPr>
      <xdr:spPr bwMode="auto">
        <a:xfrm flipH="1">
          <a:off x="457200" y="164677725"/>
          <a:ext cx="1047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114300</xdr:colOff>
      <xdr:row>492</xdr:row>
      <xdr:rowOff>152400</xdr:rowOff>
    </xdr:from>
    <xdr:to>
      <xdr:col>2</xdr:col>
      <xdr:colOff>114300</xdr:colOff>
      <xdr:row>493</xdr:row>
      <xdr:rowOff>133350</xdr:rowOff>
    </xdr:to>
    <xdr:sp macro="" textlink="">
      <xdr:nvSpPr>
        <xdr:cNvPr id="415" name="Line 543"/>
        <xdr:cNvSpPr>
          <a:spLocks noChangeShapeType="1"/>
        </xdr:cNvSpPr>
      </xdr:nvSpPr>
      <xdr:spPr bwMode="auto">
        <a:xfrm>
          <a:off x="476250" y="164668200"/>
          <a:ext cx="0" cy="1428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171450</xdr:colOff>
      <xdr:row>487</xdr:row>
      <xdr:rowOff>9525</xdr:rowOff>
    </xdr:from>
    <xdr:to>
      <xdr:col>3</xdr:col>
      <xdr:colOff>171450</xdr:colOff>
      <xdr:row>487</xdr:row>
      <xdr:rowOff>9525</xdr:rowOff>
    </xdr:to>
    <xdr:sp macro="" textlink="">
      <xdr:nvSpPr>
        <xdr:cNvPr id="416" name="Line 544"/>
        <xdr:cNvSpPr>
          <a:spLocks noChangeShapeType="1"/>
        </xdr:cNvSpPr>
      </xdr:nvSpPr>
      <xdr:spPr bwMode="auto">
        <a:xfrm>
          <a:off x="714375" y="163715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496</xdr:row>
      <xdr:rowOff>9525</xdr:rowOff>
    </xdr:from>
    <xdr:to>
      <xdr:col>5</xdr:col>
      <xdr:colOff>0</xdr:colOff>
      <xdr:row>501</xdr:row>
      <xdr:rowOff>9525</xdr:rowOff>
    </xdr:to>
    <xdr:sp macro="" textlink="">
      <xdr:nvSpPr>
        <xdr:cNvPr id="417" name="Line 545"/>
        <xdr:cNvSpPr>
          <a:spLocks noChangeShapeType="1"/>
        </xdr:cNvSpPr>
      </xdr:nvSpPr>
      <xdr:spPr bwMode="auto">
        <a:xfrm>
          <a:off x="904875" y="165173025"/>
          <a:ext cx="0" cy="809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xdr:colOff>
      <xdr:row>501</xdr:row>
      <xdr:rowOff>9525</xdr:rowOff>
    </xdr:from>
    <xdr:to>
      <xdr:col>10</xdr:col>
      <xdr:colOff>133350</xdr:colOff>
      <xdr:row>501</xdr:row>
      <xdr:rowOff>9525</xdr:rowOff>
    </xdr:to>
    <xdr:sp macro="" textlink="">
      <xdr:nvSpPr>
        <xdr:cNvPr id="418" name="Line 546"/>
        <xdr:cNvSpPr>
          <a:spLocks noChangeShapeType="1"/>
        </xdr:cNvSpPr>
      </xdr:nvSpPr>
      <xdr:spPr bwMode="auto">
        <a:xfrm flipV="1">
          <a:off x="923925" y="165982650"/>
          <a:ext cx="1019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9525</xdr:colOff>
      <xdr:row>496</xdr:row>
      <xdr:rowOff>0</xdr:rowOff>
    </xdr:from>
    <xdr:to>
      <xdr:col>14</xdr:col>
      <xdr:colOff>19050</xdr:colOff>
      <xdr:row>501</xdr:row>
      <xdr:rowOff>0</xdr:rowOff>
    </xdr:to>
    <xdr:sp macro="" textlink="">
      <xdr:nvSpPr>
        <xdr:cNvPr id="419" name="Line 547"/>
        <xdr:cNvSpPr>
          <a:spLocks noChangeShapeType="1"/>
        </xdr:cNvSpPr>
      </xdr:nvSpPr>
      <xdr:spPr bwMode="auto">
        <a:xfrm flipH="1" flipV="1">
          <a:off x="2543175" y="165163500"/>
          <a:ext cx="9525" cy="809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9525</xdr:colOff>
      <xdr:row>496</xdr:row>
      <xdr:rowOff>0</xdr:rowOff>
    </xdr:from>
    <xdr:to>
      <xdr:col>14</xdr:col>
      <xdr:colOff>161925</xdr:colOff>
      <xdr:row>496</xdr:row>
      <xdr:rowOff>0</xdr:rowOff>
    </xdr:to>
    <xdr:sp macro="" textlink="">
      <xdr:nvSpPr>
        <xdr:cNvPr id="420" name="Line 548"/>
        <xdr:cNvSpPr>
          <a:spLocks noChangeShapeType="1"/>
        </xdr:cNvSpPr>
      </xdr:nvSpPr>
      <xdr:spPr bwMode="auto">
        <a:xfrm>
          <a:off x="2543175" y="165163500"/>
          <a:ext cx="152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19050</xdr:colOff>
      <xdr:row>496</xdr:row>
      <xdr:rowOff>0</xdr:rowOff>
    </xdr:from>
    <xdr:to>
      <xdr:col>4</xdr:col>
      <xdr:colOff>161925</xdr:colOff>
      <xdr:row>496</xdr:row>
      <xdr:rowOff>9525</xdr:rowOff>
    </xdr:to>
    <xdr:sp macro="" textlink="">
      <xdr:nvSpPr>
        <xdr:cNvPr id="421" name="Line 549"/>
        <xdr:cNvSpPr>
          <a:spLocks noChangeShapeType="1"/>
        </xdr:cNvSpPr>
      </xdr:nvSpPr>
      <xdr:spPr bwMode="auto">
        <a:xfrm>
          <a:off x="742950" y="165163500"/>
          <a:ext cx="142875"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57150</xdr:colOff>
      <xdr:row>499</xdr:row>
      <xdr:rowOff>0</xdr:rowOff>
    </xdr:from>
    <xdr:to>
      <xdr:col>4</xdr:col>
      <xdr:colOff>28575</xdr:colOff>
      <xdr:row>499</xdr:row>
      <xdr:rowOff>0</xdr:rowOff>
    </xdr:to>
    <xdr:sp macro="" textlink="">
      <xdr:nvSpPr>
        <xdr:cNvPr id="422" name="Line 550"/>
        <xdr:cNvSpPr>
          <a:spLocks noChangeShapeType="1"/>
        </xdr:cNvSpPr>
      </xdr:nvSpPr>
      <xdr:spPr bwMode="auto">
        <a:xfrm>
          <a:off x="600075" y="165649275"/>
          <a:ext cx="152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498</xdr:row>
      <xdr:rowOff>180974</xdr:rowOff>
    </xdr:from>
    <xdr:to>
      <xdr:col>9</xdr:col>
      <xdr:colOff>161925</xdr:colOff>
      <xdr:row>498</xdr:row>
      <xdr:rowOff>190499</xdr:rowOff>
    </xdr:to>
    <xdr:sp macro="" textlink="">
      <xdr:nvSpPr>
        <xdr:cNvPr id="423" name="Line 551"/>
        <xdr:cNvSpPr>
          <a:spLocks noChangeShapeType="1"/>
        </xdr:cNvSpPr>
      </xdr:nvSpPr>
      <xdr:spPr bwMode="auto">
        <a:xfrm>
          <a:off x="914400" y="95116649"/>
          <a:ext cx="876300"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1</xdr:colOff>
      <xdr:row>498</xdr:row>
      <xdr:rowOff>180974</xdr:rowOff>
    </xdr:from>
    <xdr:to>
      <xdr:col>18</xdr:col>
      <xdr:colOff>1</xdr:colOff>
      <xdr:row>498</xdr:row>
      <xdr:rowOff>190499</xdr:rowOff>
    </xdr:to>
    <xdr:sp macro="" textlink="">
      <xdr:nvSpPr>
        <xdr:cNvPr id="424" name="Line 552"/>
        <xdr:cNvSpPr>
          <a:spLocks noChangeShapeType="1"/>
        </xdr:cNvSpPr>
      </xdr:nvSpPr>
      <xdr:spPr bwMode="auto">
        <a:xfrm flipV="1">
          <a:off x="2190751" y="95116649"/>
          <a:ext cx="1104900"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133350</xdr:colOff>
      <xdr:row>499</xdr:row>
      <xdr:rowOff>0</xdr:rowOff>
    </xdr:from>
    <xdr:to>
      <xdr:col>16</xdr:col>
      <xdr:colOff>66675</xdr:colOff>
      <xdr:row>499</xdr:row>
      <xdr:rowOff>0</xdr:rowOff>
    </xdr:to>
    <xdr:sp macro="" textlink="">
      <xdr:nvSpPr>
        <xdr:cNvPr id="425" name="Line 553"/>
        <xdr:cNvSpPr>
          <a:spLocks noChangeShapeType="1"/>
        </xdr:cNvSpPr>
      </xdr:nvSpPr>
      <xdr:spPr bwMode="auto">
        <a:xfrm>
          <a:off x="2847975" y="165649275"/>
          <a:ext cx="1143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161925</xdr:colOff>
      <xdr:row>496</xdr:row>
      <xdr:rowOff>0</xdr:rowOff>
    </xdr:from>
    <xdr:to>
      <xdr:col>18</xdr:col>
      <xdr:colOff>66675</xdr:colOff>
      <xdr:row>496</xdr:row>
      <xdr:rowOff>19050</xdr:rowOff>
    </xdr:to>
    <xdr:sp macro="" textlink="">
      <xdr:nvSpPr>
        <xdr:cNvPr id="426" name="Line 554"/>
        <xdr:cNvSpPr>
          <a:spLocks noChangeShapeType="1"/>
        </xdr:cNvSpPr>
      </xdr:nvSpPr>
      <xdr:spPr bwMode="auto">
        <a:xfrm flipV="1">
          <a:off x="2876550" y="165163500"/>
          <a:ext cx="447675" cy="19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123824</xdr:colOff>
      <xdr:row>501</xdr:row>
      <xdr:rowOff>180974</xdr:rowOff>
    </xdr:from>
    <xdr:to>
      <xdr:col>16</xdr:col>
      <xdr:colOff>85724</xdr:colOff>
      <xdr:row>501</xdr:row>
      <xdr:rowOff>190499</xdr:rowOff>
    </xdr:to>
    <xdr:sp macro="" textlink="">
      <xdr:nvSpPr>
        <xdr:cNvPr id="427" name="Line 555"/>
        <xdr:cNvSpPr>
          <a:spLocks noChangeShapeType="1"/>
        </xdr:cNvSpPr>
      </xdr:nvSpPr>
      <xdr:spPr bwMode="auto">
        <a:xfrm flipV="1">
          <a:off x="2876549" y="95688149"/>
          <a:ext cx="142875"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123825</xdr:colOff>
      <xdr:row>500</xdr:row>
      <xdr:rowOff>152400</xdr:rowOff>
    </xdr:from>
    <xdr:to>
      <xdr:col>16</xdr:col>
      <xdr:colOff>95250</xdr:colOff>
      <xdr:row>500</xdr:row>
      <xdr:rowOff>152400</xdr:rowOff>
    </xdr:to>
    <xdr:sp macro="" textlink="">
      <xdr:nvSpPr>
        <xdr:cNvPr id="428" name="Line 556"/>
        <xdr:cNvSpPr>
          <a:spLocks noChangeShapeType="1"/>
        </xdr:cNvSpPr>
      </xdr:nvSpPr>
      <xdr:spPr bwMode="auto">
        <a:xfrm>
          <a:off x="2838450" y="165963600"/>
          <a:ext cx="152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9525</xdr:colOff>
      <xdr:row>495</xdr:row>
      <xdr:rowOff>152400</xdr:rowOff>
    </xdr:from>
    <xdr:to>
      <xdr:col>16</xdr:col>
      <xdr:colOff>9525</xdr:colOff>
      <xdr:row>497</xdr:row>
      <xdr:rowOff>38100</xdr:rowOff>
    </xdr:to>
    <xdr:sp macro="" textlink="">
      <xdr:nvSpPr>
        <xdr:cNvPr id="429" name="Line 557"/>
        <xdr:cNvSpPr>
          <a:spLocks noChangeShapeType="1"/>
        </xdr:cNvSpPr>
      </xdr:nvSpPr>
      <xdr:spPr bwMode="auto">
        <a:xfrm flipV="1">
          <a:off x="2905125" y="165153975"/>
          <a:ext cx="0" cy="2095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16</xdr:col>
      <xdr:colOff>0</xdr:colOff>
      <xdr:row>498</xdr:row>
      <xdr:rowOff>152400</xdr:rowOff>
    </xdr:from>
    <xdr:to>
      <xdr:col>16</xdr:col>
      <xdr:colOff>0</xdr:colOff>
      <xdr:row>501</xdr:row>
      <xdr:rowOff>28575</xdr:rowOff>
    </xdr:to>
    <xdr:sp macro="" textlink="">
      <xdr:nvSpPr>
        <xdr:cNvPr id="430" name="Line 558"/>
        <xdr:cNvSpPr>
          <a:spLocks noChangeShapeType="1"/>
        </xdr:cNvSpPr>
      </xdr:nvSpPr>
      <xdr:spPr bwMode="auto">
        <a:xfrm>
          <a:off x="2895600" y="165639750"/>
          <a:ext cx="0" cy="361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171450</xdr:colOff>
      <xdr:row>495</xdr:row>
      <xdr:rowOff>152400</xdr:rowOff>
    </xdr:from>
    <xdr:to>
      <xdr:col>17</xdr:col>
      <xdr:colOff>171450</xdr:colOff>
      <xdr:row>498</xdr:row>
      <xdr:rowOff>152400</xdr:rowOff>
    </xdr:to>
    <xdr:sp macro="" textlink="">
      <xdr:nvSpPr>
        <xdr:cNvPr id="431" name="Line 559"/>
        <xdr:cNvSpPr>
          <a:spLocks noChangeShapeType="1"/>
        </xdr:cNvSpPr>
      </xdr:nvSpPr>
      <xdr:spPr bwMode="auto">
        <a:xfrm flipV="1">
          <a:off x="3248025" y="165153975"/>
          <a:ext cx="0" cy="485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19</xdr:col>
      <xdr:colOff>0</xdr:colOff>
      <xdr:row>498</xdr:row>
      <xdr:rowOff>0</xdr:rowOff>
    </xdr:from>
    <xdr:to>
      <xdr:col>19</xdr:col>
      <xdr:colOff>0</xdr:colOff>
      <xdr:row>499</xdr:row>
      <xdr:rowOff>9525</xdr:rowOff>
    </xdr:to>
    <xdr:sp macro="" textlink="">
      <xdr:nvSpPr>
        <xdr:cNvPr id="432" name="Line 560"/>
        <xdr:cNvSpPr>
          <a:spLocks noChangeShapeType="1"/>
        </xdr:cNvSpPr>
      </xdr:nvSpPr>
      <xdr:spPr bwMode="auto">
        <a:xfrm flipV="1">
          <a:off x="3438525" y="165487350"/>
          <a:ext cx="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18</xdr:col>
      <xdr:colOff>104775</xdr:colOff>
      <xdr:row>498</xdr:row>
      <xdr:rowOff>0</xdr:rowOff>
    </xdr:from>
    <xdr:to>
      <xdr:col>19</xdr:col>
      <xdr:colOff>47625</xdr:colOff>
      <xdr:row>498</xdr:row>
      <xdr:rowOff>0</xdr:rowOff>
    </xdr:to>
    <xdr:sp macro="" textlink="">
      <xdr:nvSpPr>
        <xdr:cNvPr id="433" name="Line 561"/>
        <xdr:cNvSpPr>
          <a:spLocks noChangeShapeType="1"/>
        </xdr:cNvSpPr>
      </xdr:nvSpPr>
      <xdr:spPr bwMode="auto">
        <a:xfrm>
          <a:off x="3362325" y="165487350"/>
          <a:ext cx="1238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142875</xdr:colOff>
      <xdr:row>495</xdr:row>
      <xdr:rowOff>9525</xdr:rowOff>
    </xdr:from>
    <xdr:to>
      <xdr:col>16</xdr:col>
      <xdr:colOff>114300</xdr:colOff>
      <xdr:row>495</xdr:row>
      <xdr:rowOff>9525</xdr:rowOff>
    </xdr:to>
    <xdr:sp macro="" textlink="">
      <xdr:nvSpPr>
        <xdr:cNvPr id="434" name="Line 562"/>
        <xdr:cNvSpPr>
          <a:spLocks noChangeShapeType="1"/>
        </xdr:cNvSpPr>
      </xdr:nvSpPr>
      <xdr:spPr bwMode="auto">
        <a:xfrm>
          <a:off x="2857500" y="165011100"/>
          <a:ext cx="152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114300</xdr:colOff>
      <xdr:row>484</xdr:row>
      <xdr:rowOff>152400</xdr:rowOff>
    </xdr:from>
    <xdr:to>
      <xdr:col>17</xdr:col>
      <xdr:colOff>57150</xdr:colOff>
      <xdr:row>484</xdr:row>
      <xdr:rowOff>152400</xdr:rowOff>
    </xdr:to>
    <xdr:sp macro="" textlink="">
      <xdr:nvSpPr>
        <xdr:cNvPr id="435" name="Line 563"/>
        <xdr:cNvSpPr>
          <a:spLocks noChangeShapeType="1"/>
        </xdr:cNvSpPr>
      </xdr:nvSpPr>
      <xdr:spPr bwMode="auto">
        <a:xfrm>
          <a:off x="3009900" y="163372800"/>
          <a:ext cx="1238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484</xdr:row>
      <xdr:rowOff>142875</xdr:rowOff>
    </xdr:from>
    <xdr:to>
      <xdr:col>17</xdr:col>
      <xdr:colOff>0</xdr:colOff>
      <xdr:row>488</xdr:row>
      <xdr:rowOff>123825</xdr:rowOff>
    </xdr:to>
    <xdr:sp macro="" textlink="">
      <xdr:nvSpPr>
        <xdr:cNvPr id="436" name="Line 564"/>
        <xdr:cNvSpPr>
          <a:spLocks noChangeShapeType="1"/>
        </xdr:cNvSpPr>
      </xdr:nvSpPr>
      <xdr:spPr bwMode="auto">
        <a:xfrm flipV="1">
          <a:off x="3076575" y="163363275"/>
          <a:ext cx="0" cy="6286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16</xdr:col>
      <xdr:colOff>171450</xdr:colOff>
      <xdr:row>490</xdr:row>
      <xdr:rowOff>38100</xdr:rowOff>
    </xdr:from>
    <xdr:to>
      <xdr:col>16</xdr:col>
      <xdr:colOff>171450</xdr:colOff>
      <xdr:row>495</xdr:row>
      <xdr:rowOff>19050</xdr:rowOff>
    </xdr:to>
    <xdr:sp macro="" textlink="">
      <xdr:nvSpPr>
        <xdr:cNvPr id="437" name="Line 565"/>
        <xdr:cNvSpPr>
          <a:spLocks noChangeShapeType="1"/>
        </xdr:cNvSpPr>
      </xdr:nvSpPr>
      <xdr:spPr bwMode="auto">
        <a:xfrm>
          <a:off x="3067050" y="164230050"/>
          <a:ext cx="0" cy="7905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180974</xdr:colOff>
      <xdr:row>484</xdr:row>
      <xdr:rowOff>9524</xdr:rowOff>
    </xdr:from>
    <xdr:to>
      <xdr:col>4</xdr:col>
      <xdr:colOff>9524</xdr:colOff>
      <xdr:row>484</xdr:row>
      <xdr:rowOff>76199</xdr:rowOff>
    </xdr:to>
    <xdr:sp macro="" textlink="">
      <xdr:nvSpPr>
        <xdr:cNvPr id="438" name="Line 566"/>
        <xdr:cNvSpPr>
          <a:spLocks noChangeShapeType="1"/>
        </xdr:cNvSpPr>
      </xdr:nvSpPr>
      <xdr:spPr bwMode="auto">
        <a:xfrm flipH="1">
          <a:off x="723899" y="163229924"/>
          <a:ext cx="9525" cy="666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484</xdr:row>
      <xdr:rowOff>66675</xdr:rowOff>
    </xdr:from>
    <xdr:to>
      <xdr:col>9</xdr:col>
      <xdr:colOff>66675</xdr:colOff>
      <xdr:row>484</xdr:row>
      <xdr:rowOff>85725</xdr:rowOff>
    </xdr:to>
    <xdr:sp macro="" textlink="">
      <xdr:nvSpPr>
        <xdr:cNvPr id="439" name="Line 567"/>
        <xdr:cNvSpPr>
          <a:spLocks noChangeShapeType="1"/>
        </xdr:cNvSpPr>
      </xdr:nvSpPr>
      <xdr:spPr bwMode="auto">
        <a:xfrm flipH="1" flipV="1">
          <a:off x="723900" y="163287075"/>
          <a:ext cx="971550" cy="19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28575</xdr:colOff>
      <xdr:row>484</xdr:row>
      <xdr:rowOff>76200</xdr:rowOff>
    </xdr:from>
    <xdr:to>
      <xdr:col>14</xdr:col>
      <xdr:colOff>161925</xdr:colOff>
      <xdr:row>484</xdr:row>
      <xdr:rowOff>76200</xdr:rowOff>
    </xdr:to>
    <xdr:sp macro="" textlink="">
      <xdr:nvSpPr>
        <xdr:cNvPr id="440" name="Line 568"/>
        <xdr:cNvSpPr>
          <a:spLocks noChangeShapeType="1"/>
        </xdr:cNvSpPr>
      </xdr:nvSpPr>
      <xdr:spPr bwMode="auto">
        <a:xfrm>
          <a:off x="2200275" y="163296600"/>
          <a:ext cx="4953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15</xdr:col>
      <xdr:colOff>0</xdr:colOff>
      <xdr:row>496</xdr:row>
      <xdr:rowOff>19050</xdr:rowOff>
    </xdr:from>
    <xdr:to>
      <xdr:col>15</xdr:col>
      <xdr:colOff>9525</xdr:colOff>
      <xdr:row>502</xdr:row>
      <xdr:rowOff>0</xdr:rowOff>
    </xdr:to>
    <xdr:sp macro="" textlink="">
      <xdr:nvSpPr>
        <xdr:cNvPr id="441" name="Line 569"/>
        <xdr:cNvSpPr>
          <a:spLocks noChangeShapeType="1"/>
        </xdr:cNvSpPr>
      </xdr:nvSpPr>
      <xdr:spPr bwMode="auto">
        <a:xfrm>
          <a:off x="2714625" y="165182550"/>
          <a:ext cx="9525" cy="952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47624</xdr:colOff>
      <xdr:row>501</xdr:row>
      <xdr:rowOff>9524</xdr:rowOff>
    </xdr:from>
    <xdr:to>
      <xdr:col>14</xdr:col>
      <xdr:colOff>19049</xdr:colOff>
      <xdr:row>501</xdr:row>
      <xdr:rowOff>9524</xdr:rowOff>
    </xdr:to>
    <xdr:sp macro="" textlink="">
      <xdr:nvSpPr>
        <xdr:cNvPr id="442" name="Line 570"/>
        <xdr:cNvSpPr>
          <a:spLocks noChangeShapeType="1"/>
        </xdr:cNvSpPr>
      </xdr:nvSpPr>
      <xdr:spPr bwMode="auto">
        <a:xfrm flipV="1">
          <a:off x="1857374" y="95516699"/>
          <a:ext cx="733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496</xdr:row>
      <xdr:rowOff>0</xdr:rowOff>
    </xdr:from>
    <xdr:to>
      <xdr:col>4</xdr:col>
      <xdr:colOff>0</xdr:colOff>
      <xdr:row>502</xdr:row>
      <xdr:rowOff>0</xdr:rowOff>
    </xdr:to>
    <xdr:sp macro="" textlink="">
      <xdr:nvSpPr>
        <xdr:cNvPr id="443" name="Line 571"/>
        <xdr:cNvSpPr>
          <a:spLocks noChangeShapeType="1"/>
        </xdr:cNvSpPr>
      </xdr:nvSpPr>
      <xdr:spPr bwMode="auto">
        <a:xfrm>
          <a:off x="723900" y="165163500"/>
          <a:ext cx="0" cy="9715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9525</xdr:colOff>
      <xdr:row>502</xdr:row>
      <xdr:rowOff>0</xdr:rowOff>
    </xdr:from>
    <xdr:to>
      <xdr:col>15</xdr:col>
      <xdr:colOff>9525</xdr:colOff>
      <xdr:row>502</xdr:row>
      <xdr:rowOff>9525</xdr:rowOff>
    </xdr:to>
    <xdr:sp macro="" textlink="">
      <xdr:nvSpPr>
        <xdr:cNvPr id="444" name="Line 572"/>
        <xdr:cNvSpPr>
          <a:spLocks noChangeShapeType="1"/>
        </xdr:cNvSpPr>
      </xdr:nvSpPr>
      <xdr:spPr bwMode="auto">
        <a:xfrm flipV="1">
          <a:off x="733425" y="95697675"/>
          <a:ext cx="2028825"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142875</xdr:colOff>
      <xdr:row>501</xdr:row>
      <xdr:rowOff>142875</xdr:rowOff>
    </xdr:from>
    <xdr:to>
      <xdr:col>18</xdr:col>
      <xdr:colOff>19050</xdr:colOff>
      <xdr:row>501</xdr:row>
      <xdr:rowOff>142875</xdr:rowOff>
    </xdr:to>
    <xdr:sp macro="" textlink="">
      <xdr:nvSpPr>
        <xdr:cNvPr id="445" name="Line 573"/>
        <xdr:cNvSpPr>
          <a:spLocks noChangeShapeType="1"/>
        </xdr:cNvSpPr>
      </xdr:nvSpPr>
      <xdr:spPr bwMode="auto">
        <a:xfrm>
          <a:off x="3219450" y="166116000"/>
          <a:ext cx="57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133350</xdr:colOff>
      <xdr:row>501</xdr:row>
      <xdr:rowOff>142875</xdr:rowOff>
    </xdr:from>
    <xdr:to>
      <xdr:col>19</xdr:col>
      <xdr:colOff>47625</xdr:colOff>
      <xdr:row>501</xdr:row>
      <xdr:rowOff>142875</xdr:rowOff>
    </xdr:to>
    <xdr:sp macro="" textlink="">
      <xdr:nvSpPr>
        <xdr:cNvPr id="446" name="Line 574"/>
        <xdr:cNvSpPr>
          <a:spLocks noChangeShapeType="1"/>
        </xdr:cNvSpPr>
      </xdr:nvSpPr>
      <xdr:spPr bwMode="auto">
        <a:xfrm>
          <a:off x="3390900" y="166116000"/>
          <a:ext cx="952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171450</xdr:colOff>
      <xdr:row>500</xdr:row>
      <xdr:rowOff>85725</xdr:rowOff>
    </xdr:from>
    <xdr:to>
      <xdr:col>17</xdr:col>
      <xdr:colOff>171450</xdr:colOff>
      <xdr:row>501</xdr:row>
      <xdr:rowOff>142875</xdr:rowOff>
    </xdr:to>
    <xdr:sp macro="" textlink="">
      <xdr:nvSpPr>
        <xdr:cNvPr id="447" name="Line 575"/>
        <xdr:cNvSpPr>
          <a:spLocks noChangeShapeType="1"/>
        </xdr:cNvSpPr>
      </xdr:nvSpPr>
      <xdr:spPr bwMode="auto">
        <a:xfrm>
          <a:off x="3248025" y="1658969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19</xdr:col>
      <xdr:colOff>9525</xdr:colOff>
      <xdr:row>500</xdr:row>
      <xdr:rowOff>133350</xdr:rowOff>
    </xdr:from>
    <xdr:to>
      <xdr:col>19</xdr:col>
      <xdr:colOff>9525</xdr:colOff>
      <xdr:row>502</xdr:row>
      <xdr:rowOff>9525</xdr:rowOff>
    </xdr:to>
    <xdr:sp macro="" textlink="">
      <xdr:nvSpPr>
        <xdr:cNvPr id="448" name="Line 576"/>
        <xdr:cNvSpPr>
          <a:spLocks noChangeShapeType="1"/>
        </xdr:cNvSpPr>
      </xdr:nvSpPr>
      <xdr:spPr bwMode="auto">
        <a:xfrm>
          <a:off x="3448050" y="165944550"/>
          <a:ext cx="0" cy="2000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0</xdr:colOff>
      <xdr:row>501</xdr:row>
      <xdr:rowOff>152400</xdr:rowOff>
    </xdr:from>
    <xdr:to>
      <xdr:col>4</xdr:col>
      <xdr:colOff>0</xdr:colOff>
      <xdr:row>501</xdr:row>
      <xdr:rowOff>152400</xdr:rowOff>
    </xdr:to>
    <xdr:sp macro="" textlink="">
      <xdr:nvSpPr>
        <xdr:cNvPr id="449" name="Line 577"/>
        <xdr:cNvSpPr>
          <a:spLocks noChangeShapeType="1"/>
        </xdr:cNvSpPr>
      </xdr:nvSpPr>
      <xdr:spPr bwMode="auto">
        <a:xfrm>
          <a:off x="542925" y="166125525"/>
          <a:ext cx="1809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38100</xdr:colOff>
      <xdr:row>501</xdr:row>
      <xdr:rowOff>152400</xdr:rowOff>
    </xdr:from>
    <xdr:to>
      <xdr:col>4</xdr:col>
      <xdr:colOff>0</xdr:colOff>
      <xdr:row>501</xdr:row>
      <xdr:rowOff>152400</xdr:rowOff>
    </xdr:to>
    <xdr:sp macro="" textlink="">
      <xdr:nvSpPr>
        <xdr:cNvPr id="450" name="Line 578"/>
        <xdr:cNvSpPr>
          <a:spLocks noChangeShapeType="1"/>
        </xdr:cNvSpPr>
      </xdr:nvSpPr>
      <xdr:spPr bwMode="auto">
        <a:xfrm>
          <a:off x="581025" y="166125525"/>
          <a:ext cx="1428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114300</xdr:colOff>
      <xdr:row>502</xdr:row>
      <xdr:rowOff>0</xdr:rowOff>
    </xdr:from>
    <xdr:to>
      <xdr:col>2</xdr:col>
      <xdr:colOff>0</xdr:colOff>
      <xdr:row>502</xdr:row>
      <xdr:rowOff>0</xdr:rowOff>
    </xdr:to>
    <xdr:sp macro="" textlink="">
      <xdr:nvSpPr>
        <xdr:cNvPr id="451" name="Line 579"/>
        <xdr:cNvSpPr>
          <a:spLocks noChangeShapeType="1"/>
        </xdr:cNvSpPr>
      </xdr:nvSpPr>
      <xdr:spPr bwMode="auto">
        <a:xfrm flipH="1">
          <a:off x="295275" y="166135050"/>
          <a:ext cx="666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47625</xdr:colOff>
      <xdr:row>652</xdr:row>
      <xdr:rowOff>76200</xdr:rowOff>
    </xdr:from>
    <xdr:to>
      <xdr:col>5</xdr:col>
      <xdr:colOff>114300</xdr:colOff>
      <xdr:row>653</xdr:row>
      <xdr:rowOff>152400</xdr:rowOff>
    </xdr:to>
    <xdr:sp macro="" textlink="">
      <xdr:nvSpPr>
        <xdr:cNvPr id="517" name="Oval 489"/>
        <xdr:cNvSpPr>
          <a:spLocks noChangeArrowheads="1"/>
        </xdr:cNvSpPr>
      </xdr:nvSpPr>
      <xdr:spPr bwMode="auto">
        <a:xfrm>
          <a:off x="771525" y="78257400"/>
          <a:ext cx="247650" cy="228600"/>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1</xdr:col>
      <xdr:colOff>114300</xdr:colOff>
      <xdr:row>647</xdr:row>
      <xdr:rowOff>19050</xdr:rowOff>
    </xdr:from>
    <xdr:to>
      <xdr:col>1</xdr:col>
      <xdr:colOff>114300</xdr:colOff>
      <xdr:row>654</xdr:row>
      <xdr:rowOff>19050</xdr:rowOff>
    </xdr:to>
    <xdr:sp macro="" textlink="">
      <xdr:nvSpPr>
        <xdr:cNvPr id="518" name="Line 490"/>
        <xdr:cNvSpPr>
          <a:spLocks noChangeShapeType="1"/>
        </xdr:cNvSpPr>
      </xdr:nvSpPr>
      <xdr:spPr bwMode="auto">
        <a:xfrm>
          <a:off x="295275" y="128158875"/>
          <a:ext cx="0" cy="1333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104776</xdr:colOff>
      <xdr:row>654</xdr:row>
      <xdr:rowOff>0</xdr:rowOff>
    </xdr:from>
    <xdr:to>
      <xdr:col>7</xdr:col>
      <xdr:colOff>9526</xdr:colOff>
      <xdr:row>654</xdr:row>
      <xdr:rowOff>0</xdr:rowOff>
    </xdr:to>
    <xdr:sp macro="" textlink="">
      <xdr:nvSpPr>
        <xdr:cNvPr id="519" name="Line 491"/>
        <xdr:cNvSpPr>
          <a:spLocks noChangeShapeType="1"/>
        </xdr:cNvSpPr>
      </xdr:nvSpPr>
      <xdr:spPr bwMode="auto">
        <a:xfrm>
          <a:off x="285751" y="129473325"/>
          <a:ext cx="9906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171450</xdr:colOff>
      <xdr:row>647</xdr:row>
      <xdr:rowOff>9525</xdr:rowOff>
    </xdr:from>
    <xdr:to>
      <xdr:col>6</xdr:col>
      <xdr:colOff>171450</xdr:colOff>
      <xdr:row>654</xdr:row>
      <xdr:rowOff>0</xdr:rowOff>
    </xdr:to>
    <xdr:sp macro="" textlink="">
      <xdr:nvSpPr>
        <xdr:cNvPr id="520" name="Line 492"/>
        <xdr:cNvSpPr>
          <a:spLocks noChangeShapeType="1"/>
        </xdr:cNvSpPr>
      </xdr:nvSpPr>
      <xdr:spPr bwMode="auto">
        <a:xfrm>
          <a:off x="1257300" y="77428725"/>
          <a:ext cx="0" cy="1057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19050</xdr:colOff>
      <xdr:row>648</xdr:row>
      <xdr:rowOff>0</xdr:rowOff>
    </xdr:from>
    <xdr:to>
      <xdr:col>8</xdr:col>
      <xdr:colOff>28575</xdr:colOff>
      <xdr:row>648</xdr:row>
      <xdr:rowOff>0</xdr:rowOff>
    </xdr:to>
    <xdr:sp macro="" textlink="">
      <xdr:nvSpPr>
        <xdr:cNvPr id="521" name="Line 493"/>
        <xdr:cNvSpPr>
          <a:spLocks noChangeShapeType="1"/>
        </xdr:cNvSpPr>
      </xdr:nvSpPr>
      <xdr:spPr bwMode="auto">
        <a:xfrm>
          <a:off x="1285875" y="77571600"/>
          <a:ext cx="190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38100</xdr:colOff>
      <xdr:row>648</xdr:row>
      <xdr:rowOff>9525</xdr:rowOff>
    </xdr:from>
    <xdr:to>
      <xdr:col>7</xdr:col>
      <xdr:colOff>95250</xdr:colOff>
      <xdr:row>648</xdr:row>
      <xdr:rowOff>123825</xdr:rowOff>
    </xdr:to>
    <xdr:sp macro="" textlink="">
      <xdr:nvSpPr>
        <xdr:cNvPr id="522" name="Line 494"/>
        <xdr:cNvSpPr>
          <a:spLocks noChangeShapeType="1"/>
        </xdr:cNvSpPr>
      </xdr:nvSpPr>
      <xdr:spPr bwMode="auto">
        <a:xfrm flipH="1">
          <a:off x="1304925" y="77581125"/>
          <a:ext cx="57150" cy="114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47625</xdr:colOff>
      <xdr:row>648</xdr:row>
      <xdr:rowOff>9525</xdr:rowOff>
    </xdr:from>
    <xdr:to>
      <xdr:col>7</xdr:col>
      <xdr:colOff>133350</xdr:colOff>
      <xdr:row>649</xdr:row>
      <xdr:rowOff>0</xdr:rowOff>
    </xdr:to>
    <xdr:sp macro="" textlink="">
      <xdr:nvSpPr>
        <xdr:cNvPr id="523" name="Line 495"/>
        <xdr:cNvSpPr>
          <a:spLocks noChangeShapeType="1"/>
        </xdr:cNvSpPr>
      </xdr:nvSpPr>
      <xdr:spPr bwMode="auto">
        <a:xfrm flipH="1">
          <a:off x="1314450" y="77581125"/>
          <a:ext cx="85725" cy="1428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133350</xdr:colOff>
      <xdr:row>648</xdr:row>
      <xdr:rowOff>19050</xdr:rowOff>
    </xdr:from>
    <xdr:to>
      <xdr:col>7</xdr:col>
      <xdr:colOff>171450</xdr:colOff>
      <xdr:row>648</xdr:row>
      <xdr:rowOff>123825</xdr:rowOff>
    </xdr:to>
    <xdr:sp macro="" textlink="">
      <xdr:nvSpPr>
        <xdr:cNvPr id="524" name="Line 496"/>
        <xdr:cNvSpPr>
          <a:spLocks noChangeShapeType="1"/>
        </xdr:cNvSpPr>
      </xdr:nvSpPr>
      <xdr:spPr bwMode="auto">
        <a:xfrm>
          <a:off x="1400175" y="77590650"/>
          <a:ext cx="3810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104775</xdr:colOff>
      <xdr:row>648</xdr:row>
      <xdr:rowOff>47625</xdr:rowOff>
    </xdr:from>
    <xdr:to>
      <xdr:col>7</xdr:col>
      <xdr:colOff>133350</xdr:colOff>
      <xdr:row>648</xdr:row>
      <xdr:rowOff>142875</xdr:rowOff>
    </xdr:to>
    <xdr:sp macro="" textlink="">
      <xdr:nvSpPr>
        <xdr:cNvPr id="525" name="Line 497"/>
        <xdr:cNvSpPr>
          <a:spLocks noChangeShapeType="1"/>
        </xdr:cNvSpPr>
      </xdr:nvSpPr>
      <xdr:spPr bwMode="auto">
        <a:xfrm>
          <a:off x="1371600" y="77619225"/>
          <a:ext cx="28575" cy="952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19050</xdr:colOff>
      <xdr:row>648</xdr:row>
      <xdr:rowOff>9525</xdr:rowOff>
    </xdr:from>
    <xdr:to>
      <xdr:col>9</xdr:col>
      <xdr:colOff>19050</xdr:colOff>
      <xdr:row>648</xdr:row>
      <xdr:rowOff>9525</xdr:rowOff>
    </xdr:to>
    <xdr:sp macro="" textlink="">
      <xdr:nvSpPr>
        <xdr:cNvPr id="526" name="Line 498"/>
        <xdr:cNvSpPr>
          <a:spLocks noChangeShapeType="1"/>
        </xdr:cNvSpPr>
      </xdr:nvSpPr>
      <xdr:spPr bwMode="auto">
        <a:xfrm>
          <a:off x="1647825" y="77581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123825</xdr:colOff>
      <xdr:row>648</xdr:row>
      <xdr:rowOff>9525</xdr:rowOff>
    </xdr:from>
    <xdr:to>
      <xdr:col>9</xdr:col>
      <xdr:colOff>85725</xdr:colOff>
      <xdr:row>648</xdr:row>
      <xdr:rowOff>9525</xdr:rowOff>
    </xdr:to>
    <xdr:sp macro="" textlink="">
      <xdr:nvSpPr>
        <xdr:cNvPr id="527" name="Line 499"/>
        <xdr:cNvSpPr>
          <a:spLocks noChangeShapeType="1"/>
        </xdr:cNvSpPr>
      </xdr:nvSpPr>
      <xdr:spPr bwMode="auto">
        <a:xfrm>
          <a:off x="1571625" y="77581125"/>
          <a:ext cx="1428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152400</xdr:colOff>
      <xdr:row>654</xdr:row>
      <xdr:rowOff>0</xdr:rowOff>
    </xdr:from>
    <xdr:to>
      <xdr:col>9</xdr:col>
      <xdr:colOff>66675</xdr:colOff>
      <xdr:row>654</xdr:row>
      <xdr:rowOff>9525</xdr:rowOff>
    </xdr:to>
    <xdr:sp macro="" textlink="">
      <xdr:nvSpPr>
        <xdr:cNvPr id="528" name="Line 500"/>
        <xdr:cNvSpPr>
          <a:spLocks noChangeShapeType="1"/>
        </xdr:cNvSpPr>
      </xdr:nvSpPr>
      <xdr:spPr bwMode="auto">
        <a:xfrm flipV="1">
          <a:off x="1600200" y="78486000"/>
          <a:ext cx="95250"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171450</xdr:colOff>
      <xdr:row>648</xdr:row>
      <xdr:rowOff>19050</xdr:rowOff>
    </xdr:from>
    <xdr:to>
      <xdr:col>8</xdr:col>
      <xdr:colOff>171450</xdr:colOff>
      <xdr:row>650</xdr:row>
      <xdr:rowOff>0</xdr:rowOff>
    </xdr:to>
    <xdr:sp macro="" textlink="">
      <xdr:nvSpPr>
        <xdr:cNvPr id="529" name="Line 501"/>
        <xdr:cNvSpPr>
          <a:spLocks noChangeShapeType="1"/>
        </xdr:cNvSpPr>
      </xdr:nvSpPr>
      <xdr:spPr bwMode="auto">
        <a:xfrm flipV="1">
          <a:off x="1619250" y="77590650"/>
          <a:ext cx="0" cy="2857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171450</xdr:colOff>
      <xdr:row>651</xdr:row>
      <xdr:rowOff>114300</xdr:rowOff>
    </xdr:from>
    <xdr:to>
      <xdr:col>8</xdr:col>
      <xdr:colOff>171450</xdr:colOff>
      <xdr:row>653</xdr:row>
      <xdr:rowOff>152400</xdr:rowOff>
    </xdr:to>
    <xdr:sp macro="" textlink="">
      <xdr:nvSpPr>
        <xdr:cNvPr id="530" name="Line 502"/>
        <xdr:cNvSpPr>
          <a:spLocks noChangeShapeType="1"/>
        </xdr:cNvSpPr>
      </xdr:nvSpPr>
      <xdr:spPr bwMode="auto">
        <a:xfrm>
          <a:off x="1619250" y="78143100"/>
          <a:ext cx="0"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0</xdr:colOff>
      <xdr:row>654</xdr:row>
      <xdr:rowOff>114300</xdr:rowOff>
    </xdr:from>
    <xdr:to>
      <xdr:col>7</xdr:col>
      <xdr:colOff>0</xdr:colOff>
      <xdr:row>655</xdr:row>
      <xdr:rowOff>76200</xdr:rowOff>
    </xdr:to>
    <xdr:sp macro="" textlink="">
      <xdr:nvSpPr>
        <xdr:cNvPr id="531" name="Line 503"/>
        <xdr:cNvSpPr>
          <a:spLocks noChangeShapeType="1"/>
        </xdr:cNvSpPr>
      </xdr:nvSpPr>
      <xdr:spPr bwMode="auto">
        <a:xfrm>
          <a:off x="1266825" y="78600300"/>
          <a:ext cx="0" cy="114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654</xdr:row>
      <xdr:rowOff>123825</xdr:rowOff>
    </xdr:from>
    <xdr:to>
      <xdr:col>3</xdr:col>
      <xdr:colOff>0</xdr:colOff>
      <xdr:row>655</xdr:row>
      <xdr:rowOff>47625</xdr:rowOff>
    </xdr:to>
    <xdr:sp macro="" textlink="">
      <xdr:nvSpPr>
        <xdr:cNvPr id="532" name="Line 504"/>
        <xdr:cNvSpPr>
          <a:spLocks noChangeShapeType="1"/>
        </xdr:cNvSpPr>
      </xdr:nvSpPr>
      <xdr:spPr bwMode="auto">
        <a:xfrm>
          <a:off x="542925" y="78609825"/>
          <a:ext cx="0" cy="762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655</xdr:row>
      <xdr:rowOff>9525</xdr:rowOff>
    </xdr:from>
    <xdr:to>
      <xdr:col>3</xdr:col>
      <xdr:colOff>171450</xdr:colOff>
      <xdr:row>655</xdr:row>
      <xdr:rowOff>9525</xdr:rowOff>
    </xdr:to>
    <xdr:sp macro="" textlink="">
      <xdr:nvSpPr>
        <xdr:cNvPr id="533" name="Line 505"/>
        <xdr:cNvSpPr>
          <a:spLocks noChangeShapeType="1"/>
        </xdr:cNvSpPr>
      </xdr:nvSpPr>
      <xdr:spPr bwMode="auto">
        <a:xfrm flipH="1">
          <a:off x="542925" y="78647925"/>
          <a:ext cx="1714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142875</xdr:colOff>
      <xdr:row>655</xdr:row>
      <xdr:rowOff>9525</xdr:rowOff>
    </xdr:from>
    <xdr:to>
      <xdr:col>6</xdr:col>
      <xdr:colOff>171450</xdr:colOff>
      <xdr:row>655</xdr:row>
      <xdr:rowOff>9525</xdr:rowOff>
    </xdr:to>
    <xdr:sp macro="" textlink="">
      <xdr:nvSpPr>
        <xdr:cNvPr id="534" name="Line 506"/>
        <xdr:cNvSpPr>
          <a:spLocks noChangeShapeType="1"/>
        </xdr:cNvSpPr>
      </xdr:nvSpPr>
      <xdr:spPr bwMode="auto">
        <a:xfrm>
          <a:off x="1047750" y="78647925"/>
          <a:ext cx="2095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16</xdr:col>
      <xdr:colOff>180971</xdr:colOff>
      <xdr:row>173</xdr:row>
      <xdr:rowOff>95247</xdr:rowOff>
    </xdr:from>
    <xdr:to>
      <xdr:col>16</xdr:col>
      <xdr:colOff>180974</xdr:colOff>
      <xdr:row>184</xdr:row>
      <xdr:rowOff>66674</xdr:rowOff>
    </xdr:to>
    <xdr:sp macro="" textlink="">
      <xdr:nvSpPr>
        <xdr:cNvPr id="464" name="Line 434"/>
        <xdr:cNvSpPr>
          <a:spLocks noChangeShapeType="1"/>
        </xdr:cNvSpPr>
      </xdr:nvSpPr>
      <xdr:spPr bwMode="auto">
        <a:xfrm flipH="1" flipV="1">
          <a:off x="3114671" y="38395272"/>
          <a:ext cx="3" cy="149542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419100</xdr:colOff>
      <xdr:row>174</xdr:row>
      <xdr:rowOff>0</xdr:rowOff>
    </xdr:from>
    <xdr:to>
      <xdr:col>12</xdr:col>
      <xdr:colOff>9525</xdr:colOff>
      <xdr:row>174</xdr:row>
      <xdr:rowOff>0</xdr:rowOff>
    </xdr:to>
    <xdr:sp macro="" textlink="">
      <xdr:nvSpPr>
        <xdr:cNvPr id="466" name="Line 437"/>
        <xdr:cNvSpPr>
          <a:spLocks noChangeShapeType="1"/>
        </xdr:cNvSpPr>
      </xdr:nvSpPr>
      <xdr:spPr bwMode="auto">
        <a:xfrm>
          <a:off x="2171700" y="86791800"/>
          <a:ext cx="9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209550</xdr:colOff>
      <xdr:row>175</xdr:row>
      <xdr:rowOff>142875</xdr:rowOff>
    </xdr:from>
    <xdr:to>
      <xdr:col>11</xdr:col>
      <xdr:colOff>409575</xdr:colOff>
      <xdr:row>175</xdr:row>
      <xdr:rowOff>142875</xdr:rowOff>
    </xdr:to>
    <xdr:sp macro="" textlink="">
      <xdr:nvSpPr>
        <xdr:cNvPr id="467" name="Line 438"/>
        <xdr:cNvSpPr>
          <a:spLocks noChangeShapeType="1"/>
        </xdr:cNvSpPr>
      </xdr:nvSpPr>
      <xdr:spPr bwMode="auto">
        <a:xfrm>
          <a:off x="1990725" y="87096600"/>
          <a:ext cx="1809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590550</xdr:colOff>
      <xdr:row>176</xdr:row>
      <xdr:rowOff>47625</xdr:rowOff>
    </xdr:from>
    <xdr:to>
      <xdr:col>11</xdr:col>
      <xdr:colOff>9525</xdr:colOff>
      <xdr:row>176</xdr:row>
      <xdr:rowOff>47625</xdr:rowOff>
    </xdr:to>
    <xdr:sp macro="" textlink="">
      <xdr:nvSpPr>
        <xdr:cNvPr id="468" name="Line 440"/>
        <xdr:cNvSpPr>
          <a:spLocks noChangeShapeType="1"/>
        </xdr:cNvSpPr>
      </xdr:nvSpPr>
      <xdr:spPr bwMode="auto">
        <a:xfrm>
          <a:off x="1990725" y="87163275"/>
          <a:ext cx="9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219075</xdr:colOff>
      <xdr:row>177</xdr:row>
      <xdr:rowOff>0</xdr:rowOff>
    </xdr:from>
    <xdr:to>
      <xdr:col>4</xdr:col>
      <xdr:colOff>0</xdr:colOff>
      <xdr:row>177</xdr:row>
      <xdr:rowOff>0</xdr:rowOff>
    </xdr:to>
    <xdr:sp macro="" textlink="">
      <xdr:nvSpPr>
        <xdr:cNvPr id="473" name="Line 451"/>
        <xdr:cNvSpPr>
          <a:spLocks noChangeShapeType="1"/>
        </xdr:cNvSpPr>
      </xdr:nvSpPr>
      <xdr:spPr bwMode="auto">
        <a:xfrm flipH="1">
          <a:off x="723900" y="872775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95249</xdr:colOff>
      <xdr:row>182</xdr:row>
      <xdr:rowOff>9526</xdr:rowOff>
    </xdr:from>
    <xdr:to>
      <xdr:col>15</xdr:col>
      <xdr:colOff>180973</xdr:colOff>
      <xdr:row>182</xdr:row>
      <xdr:rowOff>9526</xdr:rowOff>
    </xdr:to>
    <xdr:sp macro="" textlink="">
      <xdr:nvSpPr>
        <xdr:cNvPr id="480" name="Line 459"/>
        <xdr:cNvSpPr>
          <a:spLocks noChangeShapeType="1"/>
        </xdr:cNvSpPr>
      </xdr:nvSpPr>
      <xdr:spPr bwMode="auto">
        <a:xfrm flipH="1">
          <a:off x="457199" y="40024051"/>
          <a:ext cx="247649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114300</xdr:colOff>
      <xdr:row>175</xdr:row>
      <xdr:rowOff>142875</xdr:rowOff>
    </xdr:from>
    <xdr:to>
      <xdr:col>17</xdr:col>
      <xdr:colOff>85725</xdr:colOff>
      <xdr:row>175</xdr:row>
      <xdr:rowOff>142875</xdr:rowOff>
    </xdr:to>
    <xdr:sp macro="" textlink="">
      <xdr:nvSpPr>
        <xdr:cNvPr id="482" name="Line 461"/>
        <xdr:cNvSpPr>
          <a:spLocks noChangeShapeType="1"/>
        </xdr:cNvSpPr>
      </xdr:nvSpPr>
      <xdr:spPr bwMode="auto">
        <a:xfrm>
          <a:off x="3048000" y="38823900"/>
          <a:ext cx="152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333375</xdr:colOff>
      <xdr:row>176</xdr:row>
      <xdr:rowOff>152400</xdr:rowOff>
    </xdr:from>
    <xdr:to>
      <xdr:col>5</xdr:col>
      <xdr:colOff>419100</xdr:colOff>
      <xdr:row>176</xdr:row>
      <xdr:rowOff>152400</xdr:rowOff>
    </xdr:to>
    <xdr:sp macro="" textlink="">
      <xdr:nvSpPr>
        <xdr:cNvPr id="487" name="Line 468"/>
        <xdr:cNvSpPr>
          <a:spLocks noChangeShapeType="1"/>
        </xdr:cNvSpPr>
      </xdr:nvSpPr>
      <xdr:spPr bwMode="auto">
        <a:xfrm>
          <a:off x="1085850" y="872680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76200</xdr:colOff>
      <xdr:row>175</xdr:row>
      <xdr:rowOff>9525</xdr:rowOff>
    </xdr:from>
    <xdr:to>
      <xdr:col>5</xdr:col>
      <xdr:colOff>104775</xdr:colOff>
      <xdr:row>175</xdr:row>
      <xdr:rowOff>9525</xdr:rowOff>
    </xdr:to>
    <xdr:sp macro="" textlink="">
      <xdr:nvSpPr>
        <xdr:cNvPr id="495" name="Line 492"/>
        <xdr:cNvSpPr>
          <a:spLocks noChangeShapeType="1"/>
        </xdr:cNvSpPr>
      </xdr:nvSpPr>
      <xdr:spPr bwMode="auto">
        <a:xfrm>
          <a:off x="981075" y="86963250"/>
          <a:ext cx="285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142875</xdr:colOff>
      <xdr:row>175</xdr:row>
      <xdr:rowOff>0</xdr:rowOff>
    </xdr:from>
    <xdr:to>
      <xdr:col>5</xdr:col>
      <xdr:colOff>180975</xdr:colOff>
      <xdr:row>175</xdr:row>
      <xdr:rowOff>0</xdr:rowOff>
    </xdr:to>
    <xdr:sp macro="" textlink="">
      <xdr:nvSpPr>
        <xdr:cNvPr id="496" name="Line 493"/>
        <xdr:cNvSpPr>
          <a:spLocks noChangeShapeType="1"/>
        </xdr:cNvSpPr>
      </xdr:nvSpPr>
      <xdr:spPr bwMode="auto">
        <a:xfrm>
          <a:off x="1047750" y="86953725"/>
          <a:ext cx="381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177</xdr:row>
      <xdr:rowOff>0</xdr:rowOff>
    </xdr:from>
    <xdr:to>
      <xdr:col>5</xdr:col>
      <xdr:colOff>47625</xdr:colOff>
      <xdr:row>177</xdr:row>
      <xdr:rowOff>9525</xdr:rowOff>
    </xdr:to>
    <xdr:sp macro="" textlink="">
      <xdr:nvSpPr>
        <xdr:cNvPr id="497" name="Line 494"/>
        <xdr:cNvSpPr>
          <a:spLocks noChangeShapeType="1"/>
        </xdr:cNvSpPr>
      </xdr:nvSpPr>
      <xdr:spPr bwMode="auto">
        <a:xfrm flipV="1">
          <a:off x="904875" y="87277575"/>
          <a:ext cx="47625"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114300</xdr:colOff>
      <xdr:row>177</xdr:row>
      <xdr:rowOff>9525</xdr:rowOff>
    </xdr:from>
    <xdr:to>
      <xdr:col>5</xdr:col>
      <xdr:colOff>180975</xdr:colOff>
      <xdr:row>177</xdr:row>
      <xdr:rowOff>9525</xdr:rowOff>
    </xdr:to>
    <xdr:sp macro="" textlink="">
      <xdr:nvSpPr>
        <xdr:cNvPr id="498" name="Line 495"/>
        <xdr:cNvSpPr>
          <a:spLocks noChangeShapeType="1"/>
        </xdr:cNvSpPr>
      </xdr:nvSpPr>
      <xdr:spPr bwMode="auto">
        <a:xfrm>
          <a:off x="1019175" y="87287100"/>
          <a:ext cx="666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419100</xdr:colOff>
      <xdr:row>175</xdr:row>
      <xdr:rowOff>142875</xdr:rowOff>
    </xdr:from>
    <xdr:to>
      <xdr:col>11</xdr:col>
      <xdr:colOff>485775</xdr:colOff>
      <xdr:row>175</xdr:row>
      <xdr:rowOff>142875</xdr:rowOff>
    </xdr:to>
    <xdr:sp macro="" textlink="">
      <xdr:nvSpPr>
        <xdr:cNvPr id="499" name="Line 496"/>
        <xdr:cNvSpPr>
          <a:spLocks noChangeShapeType="1"/>
        </xdr:cNvSpPr>
      </xdr:nvSpPr>
      <xdr:spPr bwMode="auto">
        <a:xfrm>
          <a:off x="2171700" y="870966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571500</xdr:colOff>
      <xdr:row>175</xdr:row>
      <xdr:rowOff>123825</xdr:rowOff>
    </xdr:from>
    <xdr:to>
      <xdr:col>11</xdr:col>
      <xdr:colOff>581025</xdr:colOff>
      <xdr:row>175</xdr:row>
      <xdr:rowOff>142875</xdr:rowOff>
    </xdr:to>
    <xdr:sp macro="" textlink="">
      <xdr:nvSpPr>
        <xdr:cNvPr id="500" name="Line 497"/>
        <xdr:cNvSpPr>
          <a:spLocks noChangeShapeType="1"/>
        </xdr:cNvSpPr>
      </xdr:nvSpPr>
      <xdr:spPr bwMode="auto">
        <a:xfrm flipV="1">
          <a:off x="2171700" y="87077550"/>
          <a:ext cx="0" cy="19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409575</xdr:colOff>
      <xdr:row>177</xdr:row>
      <xdr:rowOff>152400</xdr:rowOff>
    </xdr:from>
    <xdr:to>
      <xdr:col>11</xdr:col>
      <xdr:colOff>457200</xdr:colOff>
      <xdr:row>178</xdr:row>
      <xdr:rowOff>0</xdr:rowOff>
    </xdr:to>
    <xdr:sp macro="" textlink="">
      <xdr:nvSpPr>
        <xdr:cNvPr id="501" name="Line 498"/>
        <xdr:cNvSpPr>
          <a:spLocks noChangeShapeType="1"/>
        </xdr:cNvSpPr>
      </xdr:nvSpPr>
      <xdr:spPr bwMode="auto">
        <a:xfrm flipV="1">
          <a:off x="2171700" y="87429975"/>
          <a:ext cx="0"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504825</xdr:colOff>
      <xdr:row>177</xdr:row>
      <xdr:rowOff>152400</xdr:rowOff>
    </xdr:from>
    <xdr:to>
      <xdr:col>11</xdr:col>
      <xdr:colOff>542925</xdr:colOff>
      <xdr:row>177</xdr:row>
      <xdr:rowOff>152400</xdr:rowOff>
    </xdr:to>
    <xdr:sp macro="" textlink="">
      <xdr:nvSpPr>
        <xdr:cNvPr id="502" name="Line 499"/>
        <xdr:cNvSpPr>
          <a:spLocks noChangeShapeType="1"/>
        </xdr:cNvSpPr>
      </xdr:nvSpPr>
      <xdr:spPr bwMode="auto">
        <a:xfrm>
          <a:off x="2171700" y="87429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533400</xdr:colOff>
      <xdr:row>175</xdr:row>
      <xdr:rowOff>142875</xdr:rowOff>
    </xdr:from>
    <xdr:to>
      <xdr:col>11</xdr:col>
      <xdr:colOff>581025</xdr:colOff>
      <xdr:row>175</xdr:row>
      <xdr:rowOff>142875</xdr:rowOff>
    </xdr:to>
    <xdr:sp macro="" textlink="">
      <xdr:nvSpPr>
        <xdr:cNvPr id="503" name="Line 500"/>
        <xdr:cNvSpPr>
          <a:spLocks noChangeShapeType="1"/>
        </xdr:cNvSpPr>
      </xdr:nvSpPr>
      <xdr:spPr bwMode="auto">
        <a:xfrm>
          <a:off x="2171700" y="870966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342900</xdr:colOff>
      <xdr:row>191</xdr:row>
      <xdr:rowOff>0</xdr:rowOff>
    </xdr:from>
    <xdr:to>
      <xdr:col>12</xdr:col>
      <xdr:colOff>9525</xdr:colOff>
      <xdr:row>191</xdr:row>
      <xdr:rowOff>0</xdr:rowOff>
    </xdr:to>
    <xdr:sp macro="" textlink="">
      <xdr:nvSpPr>
        <xdr:cNvPr id="507" name="Line 505"/>
        <xdr:cNvSpPr>
          <a:spLocks noChangeShapeType="1"/>
        </xdr:cNvSpPr>
      </xdr:nvSpPr>
      <xdr:spPr bwMode="auto">
        <a:xfrm>
          <a:off x="2171700" y="89058750"/>
          <a:ext cx="9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257175</xdr:colOff>
      <xdr:row>187</xdr:row>
      <xdr:rowOff>47625</xdr:rowOff>
    </xdr:from>
    <xdr:to>
      <xdr:col>17</xdr:col>
      <xdr:colOff>390525</xdr:colOff>
      <xdr:row>187</xdr:row>
      <xdr:rowOff>47625</xdr:rowOff>
    </xdr:to>
    <xdr:sp macro="" textlink="">
      <xdr:nvSpPr>
        <xdr:cNvPr id="513" name="Line 517"/>
        <xdr:cNvSpPr>
          <a:spLocks noChangeShapeType="1"/>
        </xdr:cNvSpPr>
      </xdr:nvSpPr>
      <xdr:spPr bwMode="auto">
        <a:xfrm>
          <a:off x="3257550" y="88458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257175</xdr:colOff>
      <xdr:row>188</xdr:row>
      <xdr:rowOff>28575</xdr:rowOff>
    </xdr:from>
    <xdr:to>
      <xdr:col>17</xdr:col>
      <xdr:colOff>352425</xdr:colOff>
      <xdr:row>188</xdr:row>
      <xdr:rowOff>28575</xdr:rowOff>
    </xdr:to>
    <xdr:sp macro="" textlink="">
      <xdr:nvSpPr>
        <xdr:cNvPr id="514" name="Line 518"/>
        <xdr:cNvSpPr>
          <a:spLocks noChangeShapeType="1"/>
        </xdr:cNvSpPr>
      </xdr:nvSpPr>
      <xdr:spPr bwMode="auto">
        <a:xfrm>
          <a:off x="3257550" y="886015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238125</xdr:colOff>
      <xdr:row>186</xdr:row>
      <xdr:rowOff>66675</xdr:rowOff>
    </xdr:from>
    <xdr:to>
      <xdr:col>17</xdr:col>
      <xdr:colOff>428625</xdr:colOff>
      <xdr:row>186</xdr:row>
      <xdr:rowOff>66675</xdr:rowOff>
    </xdr:to>
    <xdr:sp macro="" textlink="">
      <xdr:nvSpPr>
        <xdr:cNvPr id="515" name="Line 519"/>
        <xdr:cNvSpPr>
          <a:spLocks noChangeShapeType="1"/>
        </xdr:cNvSpPr>
      </xdr:nvSpPr>
      <xdr:spPr bwMode="auto">
        <a:xfrm>
          <a:off x="3257550" y="88315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228600</xdr:colOff>
      <xdr:row>189</xdr:row>
      <xdr:rowOff>76200</xdr:rowOff>
    </xdr:from>
    <xdr:to>
      <xdr:col>17</xdr:col>
      <xdr:colOff>409575</xdr:colOff>
      <xdr:row>189</xdr:row>
      <xdr:rowOff>76200</xdr:rowOff>
    </xdr:to>
    <xdr:sp macro="" textlink="">
      <xdr:nvSpPr>
        <xdr:cNvPr id="516" name="Line 520"/>
        <xdr:cNvSpPr>
          <a:spLocks noChangeShapeType="1"/>
        </xdr:cNvSpPr>
      </xdr:nvSpPr>
      <xdr:spPr bwMode="auto">
        <a:xfrm>
          <a:off x="3257550" y="88811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238125</xdr:colOff>
      <xdr:row>190</xdr:row>
      <xdr:rowOff>9525</xdr:rowOff>
    </xdr:from>
    <xdr:to>
      <xdr:col>17</xdr:col>
      <xdr:colOff>333375</xdr:colOff>
      <xdr:row>190</xdr:row>
      <xdr:rowOff>9525</xdr:rowOff>
    </xdr:to>
    <xdr:sp macro="" textlink="">
      <xdr:nvSpPr>
        <xdr:cNvPr id="535" name="Line 534"/>
        <xdr:cNvSpPr>
          <a:spLocks noChangeShapeType="1"/>
        </xdr:cNvSpPr>
      </xdr:nvSpPr>
      <xdr:spPr bwMode="auto">
        <a:xfrm>
          <a:off x="3257550" y="889063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238125</xdr:colOff>
      <xdr:row>185</xdr:row>
      <xdr:rowOff>142875</xdr:rowOff>
    </xdr:from>
    <xdr:to>
      <xdr:col>17</xdr:col>
      <xdr:colOff>342900</xdr:colOff>
      <xdr:row>185</xdr:row>
      <xdr:rowOff>142875</xdr:rowOff>
    </xdr:to>
    <xdr:sp macro="" textlink="">
      <xdr:nvSpPr>
        <xdr:cNvPr id="536" name="Line 535"/>
        <xdr:cNvSpPr>
          <a:spLocks noChangeShapeType="1"/>
        </xdr:cNvSpPr>
      </xdr:nvSpPr>
      <xdr:spPr bwMode="auto">
        <a:xfrm>
          <a:off x="3257550" y="882300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9525</xdr:colOff>
      <xdr:row>184</xdr:row>
      <xdr:rowOff>123825</xdr:rowOff>
    </xdr:from>
    <xdr:to>
      <xdr:col>17</xdr:col>
      <xdr:colOff>9525</xdr:colOff>
      <xdr:row>193</xdr:row>
      <xdr:rowOff>85725</xdr:rowOff>
    </xdr:to>
    <xdr:sp macro="" textlink="">
      <xdr:nvSpPr>
        <xdr:cNvPr id="539" name="Line 1459"/>
        <xdr:cNvSpPr>
          <a:spLocks noChangeShapeType="1"/>
        </xdr:cNvSpPr>
      </xdr:nvSpPr>
      <xdr:spPr bwMode="auto">
        <a:xfrm>
          <a:off x="3124200" y="39947850"/>
          <a:ext cx="0" cy="1676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419100</xdr:colOff>
      <xdr:row>174</xdr:row>
      <xdr:rowOff>0</xdr:rowOff>
    </xdr:from>
    <xdr:to>
      <xdr:col>12</xdr:col>
      <xdr:colOff>9525</xdr:colOff>
      <xdr:row>174</xdr:row>
      <xdr:rowOff>0</xdr:rowOff>
    </xdr:to>
    <xdr:sp macro="" textlink="">
      <xdr:nvSpPr>
        <xdr:cNvPr id="542" name="Line 1463"/>
        <xdr:cNvSpPr>
          <a:spLocks noChangeShapeType="1"/>
        </xdr:cNvSpPr>
      </xdr:nvSpPr>
      <xdr:spPr bwMode="auto">
        <a:xfrm>
          <a:off x="2171700" y="86791800"/>
          <a:ext cx="9525" cy="0"/>
        </a:xfrm>
        <a:prstGeom prst="line">
          <a:avLst/>
        </a:prstGeom>
        <a:noFill/>
        <a:ln w="17145">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219075</xdr:colOff>
      <xdr:row>177</xdr:row>
      <xdr:rowOff>0</xdr:rowOff>
    </xdr:from>
    <xdr:to>
      <xdr:col>4</xdr:col>
      <xdr:colOff>0</xdr:colOff>
      <xdr:row>177</xdr:row>
      <xdr:rowOff>0</xdr:rowOff>
    </xdr:to>
    <xdr:sp macro="" textlink="">
      <xdr:nvSpPr>
        <xdr:cNvPr id="547" name="Line 1477"/>
        <xdr:cNvSpPr>
          <a:spLocks noChangeShapeType="1"/>
        </xdr:cNvSpPr>
      </xdr:nvSpPr>
      <xdr:spPr bwMode="auto">
        <a:xfrm flipH="1">
          <a:off x="723900" y="872775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171448</xdr:colOff>
      <xdr:row>186</xdr:row>
      <xdr:rowOff>190499</xdr:rowOff>
    </xdr:from>
    <xdr:to>
      <xdr:col>14</xdr:col>
      <xdr:colOff>171449</xdr:colOff>
      <xdr:row>191</xdr:row>
      <xdr:rowOff>28574</xdr:rowOff>
    </xdr:to>
    <xdr:sp macro="" textlink="">
      <xdr:nvSpPr>
        <xdr:cNvPr id="550" name="Line 1480"/>
        <xdr:cNvSpPr>
          <a:spLocks noChangeShapeType="1"/>
        </xdr:cNvSpPr>
      </xdr:nvSpPr>
      <xdr:spPr bwMode="auto">
        <a:xfrm flipH="1">
          <a:off x="2743198" y="40395524"/>
          <a:ext cx="1" cy="7905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190500</xdr:colOff>
      <xdr:row>178</xdr:row>
      <xdr:rowOff>0</xdr:rowOff>
    </xdr:from>
    <xdr:to>
      <xdr:col>11</xdr:col>
      <xdr:colOff>171450</xdr:colOff>
      <xdr:row>178</xdr:row>
      <xdr:rowOff>0</xdr:rowOff>
    </xdr:to>
    <xdr:sp macro="" textlink="">
      <xdr:nvSpPr>
        <xdr:cNvPr id="552" name="Line 1482"/>
        <xdr:cNvSpPr>
          <a:spLocks noChangeShapeType="1"/>
        </xdr:cNvSpPr>
      </xdr:nvSpPr>
      <xdr:spPr bwMode="auto">
        <a:xfrm flipH="1">
          <a:off x="2000250" y="39252525"/>
          <a:ext cx="1809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19</xdr:col>
      <xdr:colOff>0</xdr:colOff>
      <xdr:row>184</xdr:row>
      <xdr:rowOff>47625</xdr:rowOff>
    </xdr:from>
    <xdr:to>
      <xdr:col>19</xdr:col>
      <xdr:colOff>0</xdr:colOff>
      <xdr:row>194</xdr:row>
      <xdr:rowOff>28575</xdr:rowOff>
    </xdr:to>
    <xdr:sp macro="" textlink="">
      <xdr:nvSpPr>
        <xdr:cNvPr id="555" name="Line 1485"/>
        <xdr:cNvSpPr>
          <a:spLocks noChangeShapeType="1"/>
        </xdr:cNvSpPr>
      </xdr:nvSpPr>
      <xdr:spPr bwMode="auto">
        <a:xfrm>
          <a:off x="3476625" y="39871650"/>
          <a:ext cx="0" cy="1885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333375</xdr:colOff>
      <xdr:row>176</xdr:row>
      <xdr:rowOff>152400</xdr:rowOff>
    </xdr:from>
    <xdr:to>
      <xdr:col>5</xdr:col>
      <xdr:colOff>419100</xdr:colOff>
      <xdr:row>176</xdr:row>
      <xdr:rowOff>152400</xdr:rowOff>
    </xdr:to>
    <xdr:sp macro="" textlink="">
      <xdr:nvSpPr>
        <xdr:cNvPr id="562" name="Line 1494"/>
        <xdr:cNvSpPr>
          <a:spLocks noChangeShapeType="1"/>
        </xdr:cNvSpPr>
      </xdr:nvSpPr>
      <xdr:spPr bwMode="auto">
        <a:xfrm>
          <a:off x="1085850" y="872680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76200</xdr:colOff>
      <xdr:row>175</xdr:row>
      <xdr:rowOff>9525</xdr:rowOff>
    </xdr:from>
    <xdr:to>
      <xdr:col>5</xdr:col>
      <xdr:colOff>104775</xdr:colOff>
      <xdr:row>175</xdr:row>
      <xdr:rowOff>9525</xdr:rowOff>
    </xdr:to>
    <xdr:sp macro="" textlink="">
      <xdr:nvSpPr>
        <xdr:cNvPr id="570" name="Line 1518"/>
        <xdr:cNvSpPr>
          <a:spLocks noChangeShapeType="1"/>
        </xdr:cNvSpPr>
      </xdr:nvSpPr>
      <xdr:spPr bwMode="auto">
        <a:xfrm>
          <a:off x="981075" y="86963250"/>
          <a:ext cx="285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142875</xdr:colOff>
      <xdr:row>175</xdr:row>
      <xdr:rowOff>0</xdr:rowOff>
    </xdr:from>
    <xdr:to>
      <xdr:col>5</xdr:col>
      <xdr:colOff>180975</xdr:colOff>
      <xdr:row>175</xdr:row>
      <xdr:rowOff>0</xdr:rowOff>
    </xdr:to>
    <xdr:sp macro="" textlink="">
      <xdr:nvSpPr>
        <xdr:cNvPr id="571" name="Line 1519"/>
        <xdr:cNvSpPr>
          <a:spLocks noChangeShapeType="1"/>
        </xdr:cNvSpPr>
      </xdr:nvSpPr>
      <xdr:spPr bwMode="auto">
        <a:xfrm>
          <a:off x="1047750" y="86953725"/>
          <a:ext cx="381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177</xdr:row>
      <xdr:rowOff>0</xdr:rowOff>
    </xdr:from>
    <xdr:to>
      <xdr:col>5</xdr:col>
      <xdr:colOff>47625</xdr:colOff>
      <xdr:row>177</xdr:row>
      <xdr:rowOff>9525</xdr:rowOff>
    </xdr:to>
    <xdr:sp macro="" textlink="">
      <xdr:nvSpPr>
        <xdr:cNvPr id="572" name="Line 1520"/>
        <xdr:cNvSpPr>
          <a:spLocks noChangeShapeType="1"/>
        </xdr:cNvSpPr>
      </xdr:nvSpPr>
      <xdr:spPr bwMode="auto">
        <a:xfrm flipV="1">
          <a:off x="904875" y="87277575"/>
          <a:ext cx="47625"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114300</xdr:colOff>
      <xdr:row>177</xdr:row>
      <xdr:rowOff>9525</xdr:rowOff>
    </xdr:from>
    <xdr:to>
      <xdr:col>5</xdr:col>
      <xdr:colOff>180975</xdr:colOff>
      <xdr:row>177</xdr:row>
      <xdr:rowOff>9525</xdr:rowOff>
    </xdr:to>
    <xdr:sp macro="" textlink="">
      <xdr:nvSpPr>
        <xdr:cNvPr id="573" name="Line 1521"/>
        <xdr:cNvSpPr>
          <a:spLocks noChangeShapeType="1"/>
        </xdr:cNvSpPr>
      </xdr:nvSpPr>
      <xdr:spPr bwMode="auto">
        <a:xfrm>
          <a:off x="1019175" y="87287100"/>
          <a:ext cx="666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419100</xdr:colOff>
      <xdr:row>175</xdr:row>
      <xdr:rowOff>142875</xdr:rowOff>
    </xdr:from>
    <xdr:to>
      <xdr:col>11</xdr:col>
      <xdr:colOff>485775</xdr:colOff>
      <xdr:row>175</xdr:row>
      <xdr:rowOff>142875</xdr:rowOff>
    </xdr:to>
    <xdr:sp macro="" textlink="">
      <xdr:nvSpPr>
        <xdr:cNvPr id="574" name="Line 1522"/>
        <xdr:cNvSpPr>
          <a:spLocks noChangeShapeType="1"/>
        </xdr:cNvSpPr>
      </xdr:nvSpPr>
      <xdr:spPr bwMode="auto">
        <a:xfrm>
          <a:off x="2171700" y="870966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571500</xdr:colOff>
      <xdr:row>175</xdr:row>
      <xdr:rowOff>123825</xdr:rowOff>
    </xdr:from>
    <xdr:to>
      <xdr:col>11</xdr:col>
      <xdr:colOff>581025</xdr:colOff>
      <xdr:row>175</xdr:row>
      <xdr:rowOff>142875</xdr:rowOff>
    </xdr:to>
    <xdr:sp macro="" textlink="">
      <xdr:nvSpPr>
        <xdr:cNvPr id="575" name="Line 1523"/>
        <xdr:cNvSpPr>
          <a:spLocks noChangeShapeType="1"/>
        </xdr:cNvSpPr>
      </xdr:nvSpPr>
      <xdr:spPr bwMode="auto">
        <a:xfrm flipV="1">
          <a:off x="2171700" y="87077550"/>
          <a:ext cx="0" cy="19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409575</xdr:colOff>
      <xdr:row>177</xdr:row>
      <xdr:rowOff>152400</xdr:rowOff>
    </xdr:from>
    <xdr:to>
      <xdr:col>11</xdr:col>
      <xdr:colOff>457200</xdr:colOff>
      <xdr:row>178</xdr:row>
      <xdr:rowOff>0</xdr:rowOff>
    </xdr:to>
    <xdr:sp macro="" textlink="">
      <xdr:nvSpPr>
        <xdr:cNvPr id="576" name="Line 1524"/>
        <xdr:cNvSpPr>
          <a:spLocks noChangeShapeType="1"/>
        </xdr:cNvSpPr>
      </xdr:nvSpPr>
      <xdr:spPr bwMode="auto">
        <a:xfrm flipV="1">
          <a:off x="2171700" y="87429975"/>
          <a:ext cx="0"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504825</xdr:colOff>
      <xdr:row>177</xdr:row>
      <xdr:rowOff>152400</xdr:rowOff>
    </xdr:from>
    <xdr:to>
      <xdr:col>11</xdr:col>
      <xdr:colOff>542925</xdr:colOff>
      <xdr:row>177</xdr:row>
      <xdr:rowOff>152400</xdr:rowOff>
    </xdr:to>
    <xdr:sp macro="" textlink="">
      <xdr:nvSpPr>
        <xdr:cNvPr id="577" name="Line 1525"/>
        <xdr:cNvSpPr>
          <a:spLocks noChangeShapeType="1"/>
        </xdr:cNvSpPr>
      </xdr:nvSpPr>
      <xdr:spPr bwMode="auto">
        <a:xfrm>
          <a:off x="2171700" y="87429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533400</xdr:colOff>
      <xdr:row>175</xdr:row>
      <xdr:rowOff>142875</xdr:rowOff>
    </xdr:from>
    <xdr:to>
      <xdr:col>11</xdr:col>
      <xdr:colOff>581025</xdr:colOff>
      <xdr:row>175</xdr:row>
      <xdr:rowOff>142875</xdr:rowOff>
    </xdr:to>
    <xdr:sp macro="" textlink="">
      <xdr:nvSpPr>
        <xdr:cNvPr id="578" name="Line 1526"/>
        <xdr:cNvSpPr>
          <a:spLocks noChangeShapeType="1"/>
        </xdr:cNvSpPr>
      </xdr:nvSpPr>
      <xdr:spPr bwMode="auto">
        <a:xfrm>
          <a:off x="2171700" y="870966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181</xdr:row>
      <xdr:rowOff>95250</xdr:rowOff>
    </xdr:from>
    <xdr:to>
      <xdr:col>5</xdr:col>
      <xdr:colOff>0</xdr:colOff>
      <xdr:row>182</xdr:row>
      <xdr:rowOff>95250</xdr:rowOff>
    </xdr:to>
    <xdr:sp macro="" textlink="">
      <xdr:nvSpPr>
        <xdr:cNvPr id="579" name="Line 1527"/>
        <xdr:cNvSpPr>
          <a:spLocks noChangeShapeType="1"/>
        </xdr:cNvSpPr>
      </xdr:nvSpPr>
      <xdr:spPr bwMode="auto">
        <a:xfrm flipV="1">
          <a:off x="904875" y="39919275"/>
          <a:ext cx="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342900</xdr:colOff>
      <xdr:row>191</xdr:row>
      <xdr:rowOff>0</xdr:rowOff>
    </xdr:from>
    <xdr:to>
      <xdr:col>12</xdr:col>
      <xdr:colOff>9525</xdr:colOff>
      <xdr:row>191</xdr:row>
      <xdr:rowOff>0</xdr:rowOff>
    </xdr:to>
    <xdr:sp macro="" textlink="">
      <xdr:nvSpPr>
        <xdr:cNvPr id="581" name="Line 1531"/>
        <xdr:cNvSpPr>
          <a:spLocks noChangeShapeType="1"/>
        </xdr:cNvSpPr>
      </xdr:nvSpPr>
      <xdr:spPr bwMode="auto">
        <a:xfrm>
          <a:off x="2171700" y="89058750"/>
          <a:ext cx="9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257175</xdr:colOff>
      <xdr:row>187</xdr:row>
      <xdr:rowOff>47625</xdr:rowOff>
    </xdr:from>
    <xdr:to>
      <xdr:col>17</xdr:col>
      <xdr:colOff>390525</xdr:colOff>
      <xdr:row>187</xdr:row>
      <xdr:rowOff>47625</xdr:rowOff>
    </xdr:to>
    <xdr:sp macro="" textlink="">
      <xdr:nvSpPr>
        <xdr:cNvPr id="587" name="Line 1543"/>
        <xdr:cNvSpPr>
          <a:spLocks noChangeShapeType="1"/>
        </xdr:cNvSpPr>
      </xdr:nvSpPr>
      <xdr:spPr bwMode="auto">
        <a:xfrm>
          <a:off x="3257550" y="88458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257175</xdr:colOff>
      <xdr:row>188</xdr:row>
      <xdr:rowOff>28575</xdr:rowOff>
    </xdr:from>
    <xdr:to>
      <xdr:col>17</xdr:col>
      <xdr:colOff>352425</xdr:colOff>
      <xdr:row>188</xdr:row>
      <xdr:rowOff>28575</xdr:rowOff>
    </xdr:to>
    <xdr:sp macro="" textlink="">
      <xdr:nvSpPr>
        <xdr:cNvPr id="588" name="Line 1544"/>
        <xdr:cNvSpPr>
          <a:spLocks noChangeShapeType="1"/>
        </xdr:cNvSpPr>
      </xdr:nvSpPr>
      <xdr:spPr bwMode="auto">
        <a:xfrm>
          <a:off x="3257550" y="886015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238125</xdr:colOff>
      <xdr:row>186</xdr:row>
      <xdr:rowOff>66675</xdr:rowOff>
    </xdr:from>
    <xdr:to>
      <xdr:col>17</xdr:col>
      <xdr:colOff>428625</xdr:colOff>
      <xdr:row>186</xdr:row>
      <xdr:rowOff>66675</xdr:rowOff>
    </xdr:to>
    <xdr:sp macro="" textlink="">
      <xdr:nvSpPr>
        <xdr:cNvPr id="589" name="Line 1545"/>
        <xdr:cNvSpPr>
          <a:spLocks noChangeShapeType="1"/>
        </xdr:cNvSpPr>
      </xdr:nvSpPr>
      <xdr:spPr bwMode="auto">
        <a:xfrm>
          <a:off x="3257550" y="88315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228600</xdr:colOff>
      <xdr:row>189</xdr:row>
      <xdr:rowOff>76200</xdr:rowOff>
    </xdr:from>
    <xdr:to>
      <xdr:col>17</xdr:col>
      <xdr:colOff>409575</xdr:colOff>
      <xdr:row>189</xdr:row>
      <xdr:rowOff>76200</xdr:rowOff>
    </xdr:to>
    <xdr:sp macro="" textlink="">
      <xdr:nvSpPr>
        <xdr:cNvPr id="590" name="Line 1546"/>
        <xdr:cNvSpPr>
          <a:spLocks noChangeShapeType="1"/>
        </xdr:cNvSpPr>
      </xdr:nvSpPr>
      <xdr:spPr bwMode="auto">
        <a:xfrm>
          <a:off x="3257550" y="88811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238125</xdr:colOff>
      <xdr:row>190</xdr:row>
      <xdr:rowOff>9525</xdr:rowOff>
    </xdr:from>
    <xdr:to>
      <xdr:col>17</xdr:col>
      <xdr:colOff>333375</xdr:colOff>
      <xdr:row>190</xdr:row>
      <xdr:rowOff>9525</xdr:rowOff>
    </xdr:to>
    <xdr:sp macro="" textlink="">
      <xdr:nvSpPr>
        <xdr:cNvPr id="591" name="Line 1560"/>
        <xdr:cNvSpPr>
          <a:spLocks noChangeShapeType="1"/>
        </xdr:cNvSpPr>
      </xdr:nvSpPr>
      <xdr:spPr bwMode="auto">
        <a:xfrm>
          <a:off x="3257550" y="889063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238125</xdr:colOff>
      <xdr:row>185</xdr:row>
      <xdr:rowOff>142875</xdr:rowOff>
    </xdr:from>
    <xdr:to>
      <xdr:col>17</xdr:col>
      <xdr:colOff>342900</xdr:colOff>
      <xdr:row>185</xdr:row>
      <xdr:rowOff>142875</xdr:rowOff>
    </xdr:to>
    <xdr:sp macro="" textlink="">
      <xdr:nvSpPr>
        <xdr:cNvPr id="592" name="Line 1561"/>
        <xdr:cNvSpPr>
          <a:spLocks noChangeShapeType="1"/>
        </xdr:cNvSpPr>
      </xdr:nvSpPr>
      <xdr:spPr bwMode="auto">
        <a:xfrm>
          <a:off x="3257550" y="882300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175</xdr:row>
      <xdr:rowOff>142875</xdr:rowOff>
    </xdr:from>
    <xdr:to>
      <xdr:col>15</xdr:col>
      <xdr:colOff>9525</xdr:colOff>
      <xdr:row>178</xdr:row>
      <xdr:rowOff>142875</xdr:rowOff>
    </xdr:to>
    <xdr:sp macro="" textlink="">
      <xdr:nvSpPr>
        <xdr:cNvPr id="595" name="Line 2463"/>
        <xdr:cNvSpPr>
          <a:spLocks noChangeShapeType="1"/>
        </xdr:cNvSpPr>
      </xdr:nvSpPr>
      <xdr:spPr bwMode="auto">
        <a:xfrm>
          <a:off x="2762250" y="39204900"/>
          <a:ext cx="0" cy="571500"/>
        </a:xfrm>
        <a:prstGeom prst="line">
          <a:avLst/>
        </a:prstGeom>
        <a:noFill/>
        <a:ln w="17145">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161925</xdr:colOff>
      <xdr:row>177</xdr:row>
      <xdr:rowOff>19048</xdr:rowOff>
    </xdr:from>
    <xdr:to>
      <xdr:col>6</xdr:col>
      <xdr:colOff>142875</xdr:colOff>
      <xdr:row>177</xdr:row>
      <xdr:rowOff>19050</xdr:rowOff>
    </xdr:to>
    <xdr:sp macro="" textlink="">
      <xdr:nvSpPr>
        <xdr:cNvPr id="598" name="Line 2466"/>
        <xdr:cNvSpPr>
          <a:spLocks noChangeShapeType="1"/>
        </xdr:cNvSpPr>
      </xdr:nvSpPr>
      <xdr:spPr bwMode="auto">
        <a:xfrm>
          <a:off x="342900" y="33556573"/>
          <a:ext cx="885825" cy="2"/>
        </a:xfrm>
        <a:prstGeom prst="line">
          <a:avLst/>
        </a:prstGeom>
        <a:noFill/>
        <a:ln w="17145">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19050</xdr:colOff>
      <xdr:row>178</xdr:row>
      <xdr:rowOff>0</xdr:rowOff>
    </xdr:from>
    <xdr:to>
      <xdr:col>15</xdr:col>
      <xdr:colOff>19050</xdr:colOff>
      <xdr:row>178</xdr:row>
      <xdr:rowOff>0</xdr:rowOff>
    </xdr:to>
    <xdr:sp macro="" textlink="">
      <xdr:nvSpPr>
        <xdr:cNvPr id="602" name="Line 2477"/>
        <xdr:cNvSpPr>
          <a:spLocks noChangeShapeType="1"/>
        </xdr:cNvSpPr>
      </xdr:nvSpPr>
      <xdr:spPr bwMode="auto">
        <a:xfrm>
          <a:off x="2209800" y="39252525"/>
          <a:ext cx="561975" cy="0"/>
        </a:xfrm>
        <a:prstGeom prst="line">
          <a:avLst/>
        </a:prstGeom>
        <a:noFill/>
        <a:ln w="17145">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19048</xdr:colOff>
      <xdr:row>178</xdr:row>
      <xdr:rowOff>142874</xdr:rowOff>
    </xdr:from>
    <xdr:to>
      <xdr:col>15</xdr:col>
      <xdr:colOff>28574</xdr:colOff>
      <xdr:row>178</xdr:row>
      <xdr:rowOff>142874</xdr:rowOff>
    </xdr:to>
    <xdr:sp macro="" textlink="">
      <xdr:nvSpPr>
        <xdr:cNvPr id="603" name="Line 2478"/>
        <xdr:cNvSpPr>
          <a:spLocks noChangeShapeType="1"/>
        </xdr:cNvSpPr>
      </xdr:nvSpPr>
      <xdr:spPr bwMode="auto">
        <a:xfrm flipV="1">
          <a:off x="2209798" y="39395399"/>
          <a:ext cx="571501" cy="0"/>
        </a:xfrm>
        <a:prstGeom prst="line">
          <a:avLst/>
        </a:prstGeom>
        <a:noFill/>
        <a:ln w="17145">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161924</xdr:colOff>
      <xdr:row>176</xdr:row>
      <xdr:rowOff>66675</xdr:rowOff>
    </xdr:from>
    <xdr:to>
      <xdr:col>6</xdr:col>
      <xdr:colOff>142875</xdr:colOff>
      <xdr:row>176</xdr:row>
      <xdr:rowOff>66675</xdr:rowOff>
    </xdr:to>
    <xdr:sp macro="" textlink="">
      <xdr:nvSpPr>
        <xdr:cNvPr id="604" name="Line 2479"/>
        <xdr:cNvSpPr>
          <a:spLocks noChangeShapeType="1"/>
        </xdr:cNvSpPr>
      </xdr:nvSpPr>
      <xdr:spPr bwMode="auto">
        <a:xfrm flipH="1">
          <a:off x="342899" y="38938200"/>
          <a:ext cx="88582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9523</xdr:colOff>
      <xdr:row>174</xdr:row>
      <xdr:rowOff>9524</xdr:rowOff>
    </xdr:from>
    <xdr:to>
      <xdr:col>12</xdr:col>
      <xdr:colOff>9525</xdr:colOff>
      <xdr:row>180</xdr:row>
      <xdr:rowOff>171450</xdr:rowOff>
    </xdr:to>
    <xdr:sp macro="" textlink="">
      <xdr:nvSpPr>
        <xdr:cNvPr id="606" name="Line 2482"/>
        <xdr:cNvSpPr>
          <a:spLocks noChangeShapeType="1"/>
        </xdr:cNvSpPr>
      </xdr:nvSpPr>
      <xdr:spPr bwMode="auto">
        <a:xfrm>
          <a:off x="2200273" y="38500049"/>
          <a:ext cx="2" cy="1304926"/>
        </a:xfrm>
        <a:prstGeom prst="line">
          <a:avLst/>
        </a:prstGeom>
        <a:noFill/>
        <a:ln w="17145">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28575</xdr:colOff>
      <xdr:row>174</xdr:row>
      <xdr:rowOff>19050</xdr:rowOff>
    </xdr:from>
    <xdr:to>
      <xdr:col>6</xdr:col>
      <xdr:colOff>28575</xdr:colOff>
      <xdr:row>180</xdr:row>
      <xdr:rowOff>0</xdr:rowOff>
    </xdr:to>
    <xdr:sp macro="" textlink="">
      <xdr:nvSpPr>
        <xdr:cNvPr id="607" name="Line 2483"/>
        <xdr:cNvSpPr>
          <a:spLocks noChangeShapeType="1"/>
        </xdr:cNvSpPr>
      </xdr:nvSpPr>
      <xdr:spPr bwMode="auto">
        <a:xfrm>
          <a:off x="1114425" y="38509575"/>
          <a:ext cx="0" cy="1123950"/>
        </a:xfrm>
        <a:prstGeom prst="line">
          <a:avLst/>
        </a:prstGeom>
        <a:noFill/>
        <a:ln w="17145">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19050</xdr:colOff>
      <xdr:row>179</xdr:row>
      <xdr:rowOff>190497</xdr:rowOff>
    </xdr:from>
    <xdr:to>
      <xdr:col>10</xdr:col>
      <xdr:colOff>180975</xdr:colOff>
      <xdr:row>179</xdr:row>
      <xdr:rowOff>190499</xdr:rowOff>
    </xdr:to>
    <xdr:sp macro="" textlink="">
      <xdr:nvSpPr>
        <xdr:cNvPr id="608" name="Line 2484"/>
        <xdr:cNvSpPr>
          <a:spLocks noChangeShapeType="1"/>
        </xdr:cNvSpPr>
      </xdr:nvSpPr>
      <xdr:spPr bwMode="auto">
        <a:xfrm flipH="1" flipV="1">
          <a:off x="1104900" y="39633522"/>
          <a:ext cx="885825" cy="2"/>
        </a:xfrm>
        <a:prstGeom prst="line">
          <a:avLst/>
        </a:prstGeom>
        <a:noFill/>
        <a:ln w="17145">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9523</xdr:colOff>
      <xdr:row>173</xdr:row>
      <xdr:rowOff>180975</xdr:rowOff>
    </xdr:from>
    <xdr:to>
      <xdr:col>5</xdr:col>
      <xdr:colOff>9524</xdr:colOff>
      <xdr:row>180</xdr:row>
      <xdr:rowOff>180975</xdr:rowOff>
    </xdr:to>
    <xdr:sp macro="" textlink="">
      <xdr:nvSpPr>
        <xdr:cNvPr id="609" name="Line 2486"/>
        <xdr:cNvSpPr>
          <a:spLocks noChangeShapeType="1"/>
        </xdr:cNvSpPr>
      </xdr:nvSpPr>
      <xdr:spPr bwMode="auto">
        <a:xfrm>
          <a:off x="914398" y="38481000"/>
          <a:ext cx="1" cy="1333500"/>
        </a:xfrm>
        <a:prstGeom prst="line">
          <a:avLst/>
        </a:prstGeom>
        <a:noFill/>
        <a:ln w="17145">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174</xdr:row>
      <xdr:rowOff>9523</xdr:rowOff>
    </xdr:from>
    <xdr:to>
      <xdr:col>6</xdr:col>
      <xdr:colOff>38100</xdr:colOff>
      <xdr:row>174</xdr:row>
      <xdr:rowOff>9524</xdr:rowOff>
    </xdr:to>
    <xdr:sp macro="" textlink="">
      <xdr:nvSpPr>
        <xdr:cNvPr id="610" name="Line 2487"/>
        <xdr:cNvSpPr>
          <a:spLocks noChangeShapeType="1"/>
        </xdr:cNvSpPr>
      </xdr:nvSpPr>
      <xdr:spPr bwMode="auto">
        <a:xfrm>
          <a:off x="914400" y="38500048"/>
          <a:ext cx="209550" cy="1"/>
        </a:xfrm>
        <a:prstGeom prst="line">
          <a:avLst/>
        </a:prstGeom>
        <a:noFill/>
        <a:ln w="17145">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9526</xdr:colOff>
      <xdr:row>175</xdr:row>
      <xdr:rowOff>152400</xdr:rowOff>
    </xdr:from>
    <xdr:to>
      <xdr:col>15</xdr:col>
      <xdr:colOff>9525</xdr:colOff>
      <xdr:row>175</xdr:row>
      <xdr:rowOff>152401</xdr:rowOff>
    </xdr:to>
    <xdr:sp macro="" textlink="">
      <xdr:nvSpPr>
        <xdr:cNvPr id="612" name="Line 2489"/>
        <xdr:cNvSpPr>
          <a:spLocks noChangeShapeType="1"/>
        </xdr:cNvSpPr>
      </xdr:nvSpPr>
      <xdr:spPr bwMode="auto">
        <a:xfrm flipV="1">
          <a:off x="2200276" y="39214425"/>
          <a:ext cx="561974" cy="1"/>
        </a:xfrm>
        <a:prstGeom prst="line">
          <a:avLst/>
        </a:prstGeom>
        <a:noFill/>
        <a:ln w="17145">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333375</xdr:colOff>
      <xdr:row>176</xdr:row>
      <xdr:rowOff>152400</xdr:rowOff>
    </xdr:from>
    <xdr:to>
      <xdr:col>5</xdr:col>
      <xdr:colOff>419100</xdr:colOff>
      <xdr:row>176</xdr:row>
      <xdr:rowOff>152400</xdr:rowOff>
    </xdr:to>
    <xdr:sp macro="" textlink="">
      <xdr:nvSpPr>
        <xdr:cNvPr id="618" name="Line 2496"/>
        <xdr:cNvSpPr>
          <a:spLocks noChangeShapeType="1"/>
        </xdr:cNvSpPr>
      </xdr:nvSpPr>
      <xdr:spPr bwMode="auto">
        <a:xfrm>
          <a:off x="1085850" y="872680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190500</xdr:colOff>
      <xdr:row>188</xdr:row>
      <xdr:rowOff>9524</xdr:rowOff>
    </xdr:from>
    <xdr:to>
      <xdr:col>15</xdr:col>
      <xdr:colOff>9525</xdr:colOff>
      <xdr:row>188</xdr:row>
      <xdr:rowOff>9525</xdr:rowOff>
    </xdr:to>
    <xdr:sp macro="" textlink="">
      <xdr:nvSpPr>
        <xdr:cNvPr id="626" name="Line 2509"/>
        <xdr:cNvSpPr>
          <a:spLocks noChangeShapeType="1"/>
        </xdr:cNvSpPr>
      </xdr:nvSpPr>
      <xdr:spPr bwMode="auto">
        <a:xfrm flipV="1">
          <a:off x="2000250" y="40595549"/>
          <a:ext cx="762000" cy="1"/>
        </a:xfrm>
        <a:prstGeom prst="line">
          <a:avLst/>
        </a:prstGeom>
        <a:noFill/>
        <a:ln w="3175">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9525</xdr:colOff>
      <xdr:row>191</xdr:row>
      <xdr:rowOff>9525</xdr:rowOff>
    </xdr:from>
    <xdr:to>
      <xdr:col>14</xdr:col>
      <xdr:colOff>171450</xdr:colOff>
      <xdr:row>191</xdr:row>
      <xdr:rowOff>9525</xdr:rowOff>
    </xdr:to>
    <xdr:sp macro="" textlink="">
      <xdr:nvSpPr>
        <xdr:cNvPr id="627" name="Line 2510"/>
        <xdr:cNvSpPr>
          <a:spLocks noChangeShapeType="1"/>
        </xdr:cNvSpPr>
      </xdr:nvSpPr>
      <xdr:spPr bwMode="auto">
        <a:xfrm>
          <a:off x="2200275" y="41167050"/>
          <a:ext cx="542925" cy="0"/>
        </a:xfrm>
        <a:prstGeom prst="line">
          <a:avLst/>
        </a:prstGeom>
        <a:noFill/>
        <a:ln w="3175">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9525</xdr:colOff>
      <xdr:row>187</xdr:row>
      <xdr:rowOff>9525</xdr:rowOff>
    </xdr:from>
    <xdr:to>
      <xdr:col>15</xdr:col>
      <xdr:colOff>9525</xdr:colOff>
      <xdr:row>187</xdr:row>
      <xdr:rowOff>9525</xdr:rowOff>
    </xdr:to>
    <xdr:sp macro="" textlink="">
      <xdr:nvSpPr>
        <xdr:cNvPr id="628" name="Line 2511"/>
        <xdr:cNvSpPr>
          <a:spLocks noChangeShapeType="1"/>
        </xdr:cNvSpPr>
      </xdr:nvSpPr>
      <xdr:spPr bwMode="auto">
        <a:xfrm>
          <a:off x="2200275" y="40405050"/>
          <a:ext cx="561975" cy="0"/>
        </a:xfrm>
        <a:prstGeom prst="line">
          <a:avLst/>
        </a:prstGeom>
        <a:noFill/>
        <a:ln w="3175">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47625</xdr:colOff>
      <xdr:row>175</xdr:row>
      <xdr:rowOff>28575</xdr:rowOff>
    </xdr:from>
    <xdr:to>
      <xdr:col>6</xdr:col>
      <xdr:colOff>85725</xdr:colOff>
      <xdr:row>175</xdr:row>
      <xdr:rowOff>28575</xdr:rowOff>
    </xdr:to>
    <xdr:sp macro="" textlink="">
      <xdr:nvSpPr>
        <xdr:cNvPr id="637" name="Line 2521"/>
        <xdr:cNvSpPr>
          <a:spLocks noChangeShapeType="1"/>
        </xdr:cNvSpPr>
      </xdr:nvSpPr>
      <xdr:spPr bwMode="auto">
        <a:xfrm>
          <a:off x="1133475" y="38709600"/>
          <a:ext cx="381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419100</xdr:colOff>
      <xdr:row>175</xdr:row>
      <xdr:rowOff>142875</xdr:rowOff>
    </xdr:from>
    <xdr:to>
      <xdr:col>11</xdr:col>
      <xdr:colOff>485775</xdr:colOff>
      <xdr:row>175</xdr:row>
      <xdr:rowOff>142875</xdr:rowOff>
    </xdr:to>
    <xdr:sp macro="" textlink="">
      <xdr:nvSpPr>
        <xdr:cNvPr id="639" name="Line 2524"/>
        <xdr:cNvSpPr>
          <a:spLocks noChangeShapeType="1"/>
        </xdr:cNvSpPr>
      </xdr:nvSpPr>
      <xdr:spPr bwMode="auto">
        <a:xfrm>
          <a:off x="2171700" y="870966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571500</xdr:colOff>
      <xdr:row>175</xdr:row>
      <xdr:rowOff>123825</xdr:rowOff>
    </xdr:from>
    <xdr:to>
      <xdr:col>11</xdr:col>
      <xdr:colOff>581025</xdr:colOff>
      <xdr:row>175</xdr:row>
      <xdr:rowOff>142875</xdr:rowOff>
    </xdr:to>
    <xdr:sp macro="" textlink="">
      <xdr:nvSpPr>
        <xdr:cNvPr id="640" name="Line 2525"/>
        <xdr:cNvSpPr>
          <a:spLocks noChangeShapeType="1"/>
        </xdr:cNvSpPr>
      </xdr:nvSpPr>
      <xdr:spPr bwMode="auto">
        <a:xfrm flipV="1">
          <a:off x="2171700" y="87077550"/>
          <a:ext cx="0" cy="19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178</xdr:row>
      <xdr:rowOff>9525</xdr:rowOff>
    </xdr:from>
    <xdr:to>
      <xdr:col>12</xdr:col>
      <xdr:colOff>0</xdr:colOff>
      <xdr:row>178</xdr:row>
      <xdr:rowOff>47625</xdr:rowOff>
    </xdr:to>
    <xdr:sp macro="" textlink="">
      <xdr:nvSpPr>
        <xdr:cNvPr id="641" name="Line 2526"/>
        <xdr:cNvSpPr>
          <a:spLocks noChangeShapeType="1"/>
        </xdr:cNvSpPr>
      </xdr:nvSpPr>
      <xdr:spPr bwMode="auto">
        <a:xfrm flipV="1">
          <a:off x="2190750" y="39262050"/>
          <a:ext cx="0" cy="381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504825</xdr:colOff>
      <xdr:row>177</xdr:row>
      <xdr:rowOff>152400</xdr:rowOff>
    </xdr:from>
    <xdr:to>
      <xdr:col>11</xdr:col>
      <xdr:colOff>542925</xdr:colOff>
      <xdr:row>177</xdr:row>
      <xdr:rowOff>152400</xdr:rowOff>
    </xdr:to>
    <xdr:sp macro="" textlink="">
      <xdr:nvSpPr>
        <xdr:cNvPr id="642" name="Line 2527"/>
        <xdr:cNvSpPr>
          <a:spLocks noChangeShapeType="1"/>
        </xdr:cNvSpPr>
      </xdr:nvSpPr>
      <xdr:spPr bwMode="auto">
        <a:xfrm>
          <a:off x="2171700" y="87429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533400</xdr:colOff>
      <xdr:row>175</xdr:row>
      <xdr:rowOff>142875</xdr:rowOff>
    </xdr:from>
    <xdr:to>
      <xdr:col>11</xdr:col>
      <xdr:colOff>581025</xdr:colOff>
      <xdr:row>175</xdr:row>
      <xdr:rowOff>142875</xdr:rowOff>
    </xdr:to>
    <xdr:sp macro="" textlink="">
      <xdr:nvSpPr>
        <xdr:cNvPr id="643" name="Line 2528"/>
        <xdr:cNvSpPr>
          <a:spLocks noChangeShapeType="1"/>
        </xdr:cNvSpPr>
      </xdr:nvSpPr>
      <xdr:spPr bwMode="auto">
        <a:xfrm>
          <a:off x="2171700" y="870966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342900</xdr:colOff>
      <xdr:row>191</xdr:row>
      <xdr:rowOff>0</xdr:rowOff>
    </xdr:from>
    <xdr:to>
      <xdr:col>12</xdr:col>
      <xdr:colOff>9525</xdr:colOff>
      <xdr:row>191</xdr:row>
      <xdr:rowOff>0</xdr:rowOff>
    </xdr:to>
    <xdr:sp macro="" textlink="">
      <xdr:nvSpPr>
        <xdr:cNvPr id="647" name="Line 2533"/>
        <xdr:cNvSpPr>
          <a:spLocks noChangeShapeType="1"/>
        </xdr:cNvSpPr>
      </xdr:nvSpPr>
      <xdr:spPr bwMode="auto">
        <a:xfrm>
          <a:off x="2171700" y="89058750"/>
          <a:ext cx="9525" cy="0"/>
        </a:xfrm>
        <a:prstGeom prst="line">
          <a:avLst/>
        </a:prstGeom>
        <a:noFill/>
        <a:ln w="17145">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123825</xdr:colOff>
      <xdr:row>187</xdr:row>
      <xdr:rowOff>47625</xdr:rowOff>
    </xdr:from>
    <xdr:to>
      <xdr:col>5</xdr:col>
      <xdr:colOff>0</xdr:colOff>
      <xdr:row>187</xdr:row>
      <xdr:rowOff>47625</xdr:rowOff>
    </xdr:to>
    <xdr:sp macro="" textlink="">
      <xdr:nvSpPr>
        <xdr:cNvPr id="650" name="Line 2536"/>
        <xdr:cNvSpPr>
          <a:spLocks noChangeShapeType="1"/>
        </xdr:cNvSpPr>
      </xdr:nvSpPr>
      <xdr:spPr bwMode="auto">
        <a:xfrm flipV="1">
          <a:off x="485775" y="41014650"/>
          <a:ext cx="419100" cy="0"/>
        </a:xfrm>
        <a:prstGeom prst="line">
          <a:avLst/>
        </a:prstGeom>
        <a:noFill/>
        <a:ln w="17145">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142874</xdr:colOff>
      <xdr:row>188</xdr:row>
      <xdr:rowOff>9525</xdr:rowOff>
    </xdr:from>
    <xdr:to>
      <xdr:col>5</xdr:col>
      <xdr:colOff>9524</xdr:colOff>
      <xdr:row>188</xdr:row>
      <xdr:rowOff>9525</xdr:rowOff>
    </xdr:to>
    <xdr:sp macro="" textlink="">
      <xdr:nvSpPr>
        <xdr:cNvPr id="651" name="Line 2537"/>
        <xdr:cNvSpPr>
          <a:spLocks noChangeShapeType="1"/>
        </xdr:cNvSpPr>
      </xdr:nvSpPr>
      <xdr:spPr bwMode="auto">
        <a:xfrm>
          <a:off x="504824" y="41167050"/>
          <a:ext cx="409575" cy="0"/>
        </a:xfrm>
        <a:prstGeom prst="line">
          <a:avLst/>
        </a:prstGeom>
        <a:noFill/>
        <a:ln w="17145">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19051</xdr:colOff>
      <xdr:row>188</xdr:row>
      <xdr:rowOff>190498</xdr:rowOff>
    </xdr:from>
    <xdr:to>
      <xdr:col>13</xdr:col>
      <xdr:colOff>190501</xdr:colOff>
      <xdr:row>188</xdr:row>
      <xdr:rowOff>190499</xdr:rowOff>
    </xdr:to>
    <xdr:sp macro="" textlink="">
      <xdr:nvSpPr>
        <xdr:cNvPr id="655" name="Line 2541"/>
        <xdr:cNvSpPr>
          <a:spLocks noChangeShapeType="1"/>
        </xdr:cNvSpPr>
      </xdr:nvSpPr>
      <xdr:spPr bwMode="auto">
        <a:xfrm>
          <a:off x="2390776" y="40776523"/>
          <a:ext cx="171450" cy="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323850</xdr:colOff>
      <xdr:row>186</xdr:row>
      <xdr:rowOff>161925</xdr:rowOff>
    </xdr:from>
    <xdr:to>
      <xdr:col>2</xdr:col>
      <xdr:colOff>438150</xdr:colOff>
      <xdr:row>186</xdr:row>
      <xdr:rowOff>161925</xdr:rowOff>
    </xdr:to>
    <xdr:sp macro="" textlink="">
      <xdr:nvSpPr>
        <xdr:cNvPr id="658" name="Line 2544"/>
        <xdr:cNvSpPr>
          <a:spLocks noChangeShapeType="1"/>
        </xdr:cNvSpPr>
      </xdr:nvSpPr>
      <xdr:spPr bwMode="auto">
        <a:xfrm>
          <a:off x="542925" y="884110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238125</xdr:colOff>
      <xdr:row>189</xdr:row>
      <xdr:rowOff>0</xdr:rowOff>
    </xdr:from>
    <xdr:to>
      <xdr:col>2</xdr:col>
      <xdr:colOff>371475</xdr:colOff>
      <xdr:row>189</xdr:row>
      <xdr:rowOff>0</xdr:rowOff>
    </xdr:to>
    <xdr:sp macro="" textlink="">
      <xdr:nvSpPr>
        <xdr:cNvPr id="659" name="Line 2545"/>
        <xdr:cNvSpPr>
          <a:spLocks noChangeShapeType="1"/>
        </xdr:cNvSpPr>
      </xdr:nvSpPr>
      <xdr:spPr bwMode="auto">
        <a:xfrm>
          <a:off x="542925" y="88734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9526</xdr:colOff>
      <xdr:row>190</xdr:row>
      <xdr:rowOff>0</xdr:rowOff>
    </xdr:from>
    <xdr:to>
      <xdr:col>14</xdr:col>
      <xdr:colOff>171451</xdr:colOff>
      <xdr:row>190</xdr:row>
      <xdr:rowOff>0</xdr:rowOff>
    </xdr:to>
    <xdr:sp macro="" textlink="">
      <xdr:nvSpPr>
        <xdr:cNvPr id="661" name="Line 2510"/>
        <xdr:cNvSpPr>
          <a:spLocks noChangeShapeType="1"/>
        </xdr:cNvSpPr>
      </xdr:nvSpPr>
      <xdr:spPr bwMode="auto">
        <a:xfrm>
          <a:off x="2019301" y="40967025"/>
          <a:ext cx="723900" cy="0"/>
        </a:xfrm>
        <a:prstGeom prst="line">
          <a:avLst/>
        </a:prstGeom>
        <a:noFill/>
        <a:ln w="3175">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190500</xdr:colOff>
      <xdr:row>174</xdr:row>
      <xdr:rowOff>19050</xdr:rowOff>
    </xdr:from>
    <xdr:to>
      <xdr:col>10</xdr:col>
      <xdr:colOff>190500</xdr:colOff>
      <xdr:row>180</xdr:row>
      <xdr:rowOff>9525</xdr:rowOff>
    </xdr:to>
    <xdr:sp macro="" textlink="">
      <xdr:nvSpPr>
        <xdr:cNvPr id="662" name="Line 2487"/>
        <xdr:cNvSpPr>
          <a:spLocks noChangeShapeType="1"/>
        </xdr:cNvSpPr>
      </xdr:nvSpPr>
      <xdr:spPr bwMode="auto">
        <a:xfrm>
          <a:off x="2000250" y="38509575"/>
          <a:ext cx="0" cy="1133475"/>
        </a:xfrm>
        <a:prstGeom prst="line">
          <a:avLst/>
        </a:prstGeom>
        <a:noFill/>
        <a:ln w="17145">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180974</xdr:colOff>
      <xdr:row>174</xdr:row>
      <xdr:rowOff>9524</xdr:rowOff>
    </xdr:from>
    <xdr:to>
      <xdr:col>12</xdr:col>
      <xdr:colOff>9525</xdr:colOff>
      <xdr:row>174</xdr:row>
      <xdr:rowOff>9525</xdr:rowOff>
    </xdr:to>
    <xdr:sp macro="" textlink="">
      <xdr:nvSpPr>
        <xdr:cNvPr id="663" name="Line 2487"/>
        <xdr:cNvSpPr>
          <a:spLocks noChangeShapeType="1"/>
        </xdr:cNvSpPr>
      </xdr:nvSpPr>
      <xdr:spPr bwMode="auto">
        <a:xfrm>
          <a:off x="1990724" y="86801324"/>
          <a:ext cx="190501" cy="1"/>
        </a:xfrm>
        <a:prstGeom prst="line">
          <a:avLst/>
        </a:prstGeom>
        <a:noFill/>
        <a:ln w="17145">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180</xdr:row>
      <xdr:rowOff>180975</xdr:rowOff>
    </xdr:from>
    <xdr:to>
      <xdr:col>12</xdr:col>
      <xdr:colOff>19050</xdr:colOff>
      <xdr:row>181</xdr:row>
      <xdr:rowOff>0</xdr:rowOff>
    </xdr:to>
    <xdr:sp macro="" textlink="">
      <xdr:nvSpPr>
        <xdr:cNvPr id="671" name="Line 2497"/>
        <xdr:cNvSpPr>
          <a:spLocks noChangeShapeType="1"/>
        </xdr:cNvSpPr>
      </xdr:nvSpPr>
      <xdr:spPr bwMode="auto">
        <a:xfrm flipV="1">
          <a:off x="914400" y="39814500"/>
          <a:ext cx="1295400" cy="9525"/>
        </a:xfrm>
        <a:prstGeom prst="line">
          <a:avLst/>
        </a:prstGeom>
        <a:noFill/>
        <a:ln w="17145">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142875</xdr:colOff>
      <xdr:row>10</xdr:row>
      <xdr:rowOff>161925</xdr:rowOff>
    </xdr:from>
    <xdr:to>
      <xdr:col>17</xdr:col>
      <xdr:colOff>95250</xdr:colOff>
      <xdr:row>11</xdr:row>
      <xdr:rowOff>161925</xdr:rowOff>
    </xdr:to>
    <xdr:sp macro="" textlink="">
      <xdr:nvSpPr>
        <xdr:cNvPr id="672" name="Oval 533"/>
        <xdr:cNvSpPr>
          <a:spLocks noChangeArrowheads="1"/>
        </xdr:cNvSpPr>
      </xdr:nvSpPr>
      <xdr:spPr bwMode="auto">
        <a:xfrm>
          <a:off x="3076575" y="1876425"/>
          <a:ext cx="133350" cy="190500"/>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6</xdr:col>
      <xdr:colOff>95250</xdr:colOff>
      <xdr:row>176</xdr:row>
      <xdr:rowOff>66675</xdr:rowOff>
    </xdr:from>
    <xdr:to>
      <xdr:col>6</xdr:col>
      <xdr:colOff>171450</xdr:colOff>
      <xdr:row>177</xdr:row>
      <xdr:rowOff>19051</xdr:rowOff>
    </xdr:to>
    <xdr:sp macro="" textlink="">
      <xdr:nvSpPr>
        <xdr:cNvPr id="675" name="Oval 533"/>
        <xdr:cNvSpPr>
          <a:spLocks noChangeArrowheads="1"/>
        </xdr:cNvSpPr>
      </xdr:nvSpPr>
      <xdr:spPr bwMode="auto">
        <a:xfrm>
          <a:off x="1181100" y="33413700"/>
          <a:ext cx="76200" cy="142876"/>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4</xdr:col>
      <xdr:colOff>9526</xdr:colOff>
      <xdr:row>66</xdr:row>
      <xdr:rowOff>161925</xdr:rowOff>
    </xdr:from>
    <xdr:to>
      <xdr:col>14</xdr:col>
      <xdr:colOff>161926</xdr:colOff>
      <xdr:row>73</xdr:row>
      <xdr:rowOff>9525</xdr:rowOff>
    </xdr:to>
    <xdr:sp macro="" textlink="">
      <xdr:nvSpPr>
        <xdr:cNvPr id="293" name="Serbest Form 292"/>
        <xdr:cNvSpPr/>
      </xdr:nvSpPr>
      <xdr:spPr>
        <a:xfrm>
          <a:off x="733426" y="12734925"/>
          <a:ext cx="2000250" cy="1181100"/>
        </a:xfrm>
        <a:custGeom>
          <a:avLst/>
          <a:gdLst>
            <a:gd name="connsiteX0" fmla="*/ 0 w 2047875"/>
            <a:gd name="connsiteY0" fmla="*/ 0 h 1181100"/>
            <a:gd name="connsiteX1" fmla="*/ 371475 w 2047875"/>
            <a:gd name="connsiteY1" fmla="*/ 0 h 1181100"/>
            <a:gd name="connsiteX2" fmla="*/ 371475 w 2047875"/>
            <a:gd name="connsiteY2" fmla="*/ 952500 h 1181100"/>
            <a:gd name="connsiteX3" fmla="*/ 1657350 w 2047875"/>
            <a:gd name="connsiteY3" fmla="*/ 952500 h 1181100"/>
            <a:gd name="connsiteX4" fmla="*/ 1657350 w 2047875"/>
            <a:gd name="connsiteY4" fmla="*/ 9525 h 1181100"/>
            <a:gd name="connsiteX5" fmla="*/ 2047875 w 2047875"/>
            <a:gd name="connsiteY5" fmla="*/ 19050 h 1181100"/>
            <a:gd name="connsiteX6" fmla="*/ 2047875 w 2047875"/>
            <a:gd name="connsiteY6" fmla="*/ 1171575 h 1181100"/>
            <a:gd name="connsiteX7" fmla="*/ 9525 w 2047875"/>
            <a:gd name="connsiteY7" fmla="*/ 1181100 h 1181100"/>
            <a:gd name="connsiteX8" fmla="*/ 0 w 2047875"/>
            <a:gd name="connsiteY8" fmla="*/ 0 h 11811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2047875" h="1181100">
              <a:moveTo>
                <a:pt x="0" y="0"/>
              </a:moveTo>
              <a:lnTo>
                <a:pt x="371475" y="0"/>
              </a:lnTo>
              <a:lnTo>
                <a:pt x="371475" y="952500"/>
              </a:lnTo>
              <a:lnTo>
                <a:pt x="1657350" y="952500"/>
              </a:lnTo>
              <a:lnTo>
                <a:pt x="1657350" y="9525"/>
              </a:lnTo>
              <a:lnTo>
                <a:pt x="2047875" y="19050"/>
              </a:lnTo>
              <a:lnTo>
                <a:pt x="2047875" y="1171575"/>
              </a:lnTo>
              <a:lnTo>
                <a:pt x="9525" y="1181100"/>
              </a:lnTo>
              <a:lnTo>
                <a:pt x="0" y="0"/>
              </a:lnTo>
              <a:close/>
            </a:path>
          </a:pathLst>
        </a:cu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p>
      </xdr:txBody>
    </xdr:sp>
    <xdr:clientData/>
  </xdr:twoCellAnchor>
  <xdr:twoCellAnchor>
    <xdr:from>
      <xdr:col>0</xdr:col>
      <xdr:colOff>104775</xdr:colOff>
      <xdr:row>69</xdr:row>
      <xdr:rowOff>19050</xdr:rowOff>
    </xdr:from>
    <xdr:to>
      <xdr:col>3</xdr:col>
      <xdr:colOff>171450</xdr:colOff>
      <xdr:row>73</xdr:row>
      <xdr:rowOff>19050</xdr:rowOff>
    </xdr:to>
    <xdr:sp macro="" textlink="">
      <xdr:nvSpPr>
        <xdr:cNvPr id="354" name="Serbest Form 353"/>
        <xdr:cNvSpPr/>
      </xdr:nvSpPr>
      <xdr:spPr>
        <a:xfrm>
          <a:off x="104775" y="12973050"/>
          <a:ext cx="609600" cy="762000"/>
        </a:xfrm>
        <a:custGeom>
          <a:avLst/>
          <a:gdLst>
            <a:gd name="connsiteX0" fmla="*/ 609600 w 609600"/>
            <a:gd name="connsiteY0" fmla="*/ 762000 h 762000"/>
            <a:gd name="connsiteX1" fmla="*/ 257175 w 609600"/>
            <a:gd name="connsiteY1" fmla="*/ 752475 h 762000"/>
            <a:gd name="connsiteX2" fmla="*/ 266700 w 609600"/>
            <a:gd name="connsiteY2" fmla="*/ 0 h 762000"/>
            <a:gd name="connsiteX3" fmla="*/ 0 w 609600"/>
            <a:gd name="connsiteY3" fmla="*/ 0 h 762000"/>
            <a:gd name="connsiteX4" fmla="*/ 9525 w 609600"/>
            <a:gd name="connsiteY4" fmla="*/ 0 h 762000"/>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09600" h="762000">
              <a:moveTo>
                <a:pt x="609600" y="762000"/>
              </a:moveTo>
              <a:lnTo>
                <a:pt x="257175" y="752475"/>
              </a:lnTo>
              <a:lnTo>
                <a:pt x="266700" y="0"/>
              </a:lnTo>
              <a:lnTo>
                <a:pt x="0" y="0"/>
              </a:lnTo>
              <a:lnTo>
                <a:pt x="9525" y="0"/>
              </a:lnTo>
            </a:path>
          </a:pathLst>
        </a:cu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p>
      </xdr:txBody>
    </xdr:sp>
    <xdr:clientData/>
  </xdr:twoCellAnchor>
  <xdr:twoCellAnchor>
    <xdr:from>
      <xdr:col>1</xdr:col>
      <xdr:colOff>171450</xdr:colOff>
      <xdr:row>75</xdr:row>
      <xdr:rowOff>180974</xdr:rowOff>
    </xdr:from>
    <xdr:to>
      <xdr:col>17</xdr:col>
      <xdr:colOff>47625</xdr:colOff>
      <xdr:row>75</xdr:row>
      <xdr:rowOff>190499</xdr:rowOff>
    </xdr:to>
    <xdr:sp macro="" textlink="">
      <xdr:nvSpPr>
        <xdr:cNvPr id="611" name="Line 634"/>
        <xdr:cNvSpPr>
          <a:spLocks noChangeShapeType="1"/>
        </xdr:cNvSpPr>
      </xdr:nvSpPr>
      <xdr:spPr bwMode="auto">
        <a:xfrm>
          <a:off x="352425" y="14277974"/>
          <a:ext cx="2809875"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161925</xdr:colOff>
      <xdr:row>5</xdr:row>
      <xdr:rowOff>9526</xdr:rowOff>
    </xdr:from>
    <xdr:to>
      <xdr:col>13</xdr:col>
      <xdr:colOff>161925</xdr:colOff>
      <xdr:row>15</xdr:row>
      <xdr:rowOff>9526</xdr:rowOff>
    </xdr:to>
    <xdr:sp macro="" textlink="">
      <xdr:nvSpPr>
        <xdr:cNvPr id="355" name="Dikdörtgen 354"/>
        <xdr:cNvSpPr/>
      </xdr:nvSpPr>
      <xdr:spPr>
        <a:xfrm>
          <a:off x="523875" y="771526"/>
          <a:ext cx="2009775" cy="19050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p>
      </xdr:txBody>
    </xdr:sp>
    <xdr:clientData/>
  </xdr:twoCellAnchor>
  <xdr:twoCellAnchor>
    <xdr:from>
      <xdr:col>7</xdr:col>
      <xdr:colOff>152399</xdr:colOff>
      <xdr:row>6</xdr:row>
      <xdr:rowOff>9525</xdr:rowOff>
    </xdr:from>
    <xdr:to>
      <xdr:col>9</xdr:col>
      <xdr:colOff>9524</xdr:colOff>
      <xdr:row>13</xdr:row>
      <xdr:rowOff>114300</xdr:rowOff>
    </xdr:to>
    <xdr:sp macro="" textlink="">
      <xdr:nvSpPr>
        <xdr:cNvPr id="616" name="Dikdörtgen 615"/>
        <xdr:cNvSpPr/>
      </xdr:nvSpPr>
      <xdr:spPr>
        <a:xfrm>
          <a:off x="1419224" y="962025"/>
          <a:ext cx="219075" cy="143827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p>
      </xdr:txBody>
    </xdr:sp>
    <xdr:clientData/>
  </xdr:twoCellAnchor>
  <xdr:twoCellAnchor>
    <xdr:from>
      <xdr:col>4</xdr:col>
      <xdr:colOff>9525</xdr:colOff>
      <xdr:row>6</xdr:row>
      <xdr:rowOff>9525</xdr:rowOff>
    </xdr:from>
    <xdr:to>
      <xdr:col>12</xdr:col>
      <xdr:colOff>133350</xdr:colOff>
      <xdr:row>13</xdr:row>
      <xdr:rowOff>123825</xdr:rowOff>
    </xdr:to>
    <xdr:sp macro="" textlink="">
      <xdr:nvSpPr>
        <xdr:cNvPr id="617" name="Dikdörtgen 616"/>
        <xdr:cNvSpPr/>
      </xdr:nvSpPr>
      <xdr:spPr>
        <a:xfrm>
          <a:off x="733425" y="962025"/>
          <a:ext cx="1590675" cy="14478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p>
      </xdr:txBody>
    </xdr:sp>
    <xdr:clientData/>
  </xdr:twoCellAnchor>
  <xdr:twoCellAnchor>
    <xdr:from>
      <xdr:col>3</xdr:col>
      <xdr:colOff>0</xdr:colOff>
      <xdr:row>3</xdr:row>
      <xdr:rowOff>19050</xdr:rowOff>
    </xdr:from>
    <xdr:to>
      <xdr:col>13</xdr:col>
      <xdr:colOff>180975</xdr:colOff>
      <xdr:row>3</xdr:row>
      <xdr:rowOff>19050</xdr:rowOff>
    </xdr:to>
    <xdr:sp macro="" textlink="">
      <xdr:nvSpPr>
        <xdr:cNvPr id="625" name="Line 634"/>
        <xdr:cNvSpPr>
          <a:spLocks noChangeShapeType="1"/>
        </xdr:cNvSpPr>
      </xdr:nvSpPr>
      <xdr:spPr bwMode="auto">
        <a:xfrm>
          <a:off x="542925" y="590550"/>
          <a:ext cx="20097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a:tailEnd type="triangle" w="med" len="med"/>
        </a:ln>
        <a:extLst>
          <a:ext uri="{909E8E84-426E-40DD-AFC4-6F175D3DCCD1}">
            <a14:hiddenFill xmlns:a14="http://schemas.microsoft.com/office/drawing/2010/main">
              <a:noFill/>
            </a14:hiddenFill>
          </a:ext>
        </a:extLst>
      </xdr:spPr>
    </xdr:sp>
    <xdr:clientData/>
  </xdr:twoCellAnchor>
  <xdr:twoCellAnchor>
    <xdr:from>
      <xdr:col>19</xdr:col>
      <xdr:colOff>171450</xdr:colOff>
      <xdr:row>4</xdr:row>
      <xdr:rowOff>171450</xdr:rowOff>
    </xdr:from>
    <xdr:to>
      <xdr:col>19</xdr:col>
      <xdr:colOff>171451</xdr:colOff>
      <xdr:row>15</xdr:row>
      <xdr:rowOff>19050</xdr:rowOff>
    </xdr:to>
    <xdr:sp macro="" textlink="">
      <xdr:nvSpPr>
        <xdr:cNvPr id="629" name="Line 634"/>
        <xdr:cNvSpPr>
          <a:spLocks noChangeShapeType="1"/>
        </xdr:cNvSpPr>
      </xdr:nvSpPr>
      <xdr:spPr bwMode="auto">
        <a:xfrm flipV="1">
          <a:off x="3648075" y="742950"/>
          <a:ext cx="1" cy="19431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a:tailEnd type="triangle" w="med" len="med"/>
        </a:ln>
        <a:extLst>
          <a:ext uri="{909E8E84-426E-40DD-AFC4-6F175D3DCCD1}">
            <a14:hiddenFill xmlns:a14="http://schemas.microsoft.com/office/drawing/2010/main">
              <a:noFill/>
            </a14:hiddenFill>
          </a:ext>
        </a:extLst>
      </xdr:spPr>
    </xdr:sp>
    <xdr:clientData/>
  </xdr:twoCellAnchor>
  <xdr:twoCellAnchor>
    <xdr:from>
      <xdr:col>19</xdr:col>
      <xdr:colOff>0</xdr:colOff>
      <xdr:row>5</xdr:row>
      <xdr:rowOff>171450</xdr:rowOff>
    </xdr:from>
    <xdr:to>
      <xdr:col>19</xdr:col>
      <xdr:colOff>1</xdr:colOff>
      <xdr:row>13</xdr:row>
      <xdr:rowOff>142875</xdr:rowOff>
    </xdr:to>
    <xdr:sp macro="" textlink="">
      <xdr:nvSpPr>
        <xdr:cNvPr id="638" name="Line 634"/>
        <xdr:cNvSpPr>
          <a:spLocks noChangeShapeType="1"/>
        </xdr:cNvSpPr>
      </xdr:nvSpPr>
      <xdr:spPr bwMode="auto">
        <a:xfrm flipV="1">
          <a:off x="3476625" y="933450"/>
          <a:ext cx="1" cy="14954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a:tailEnd type="triangle" w="med" len="med"/>
        </a:ln>
        <a:extLst>
          <a:ext uri="{909E8E84-426E-40DD-AFC4-6F175D3DCCD1}">
            <a14:hiddenFill xmlns:a14="http://schemas.microsoft.com/office/drawing/2010/main">
              <a:noFill/>
            </a14:hiddenFill>
          </a:ext>
        </a:extLst>
      </xdr:spPr>
    </xdr:sp>
    <xdr:clientData/>
  </xdr:twoCellAnchor>
  <xdr:twoCellAnchor>
    <xdr:from>
      <xdr:col>16</xdr:col>
      <xdr:colOff>85725</xdr:colOff>
      <xdr:row>5</xdr:row>
      <xdr:rowOff>171450</xdr:rowOff>
    </xdr:from>
    <xdr:to>
      <xdr:col>19</xdr:col>
      <xdr:colOff>104776</xdr:colOff>
      <xdr:row>5</xdr:row>
      <xdr:rowOff>171451</xdr:rowOff>
    </xdr:to>
    <xdr:sp macro="" textlink="">
      <xdr:nvSpPr>
        <xdr:cNvPr id="679" name="Line 474"/>
        <xdr:cNvSpPr>
          <a:spLocks noChangeShapeType="1"/>
        </xdr:cNvSpPr>
      </xdr:nvSpPr>
      <xdr:spPr bwMode="auto">
        <a:xfrm>
          <a:off x="3019425" y="933450"/>
          <a:ext cx="561976" cy="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171450</xdr:colOff>
      <xdr:row>13</xdr:row>
      <xdr:rowOff>133350</xdr:rowOff>
    </xdr:from>
    <xdr:to>
      <xdr:col>20</xdr:col>
      <xdr:colOff>9526</xdr:colOff>
      <xdr:row>13</xdr:row>
      <xdr:rowOff>133351</xdr:rowOff>
    </xdr:to>
    <xdr:sp macro="" textlink="">
      <xdr:nvSpPr>
        <xdr:cNvPr id="680" name="Line 474"/>
        <xdr:cNvSpPr>
          <a:spLocks noChangeShapeType="1"/>
        </xdr:cNvSpPr>
      </xdr:nvSpPr>
      <xdr:spPr bwMode="auto">
        <a:xfrm>
          <a:off x="3105150" y="2419350"/>
          <a:ext cx="561976" cy="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114300</xdr:colOff>
      <xdr:row>117</xdr:row>
      <xdr:rowOff>58814</xdr:rowOff>
    </xdr:from>
    <xdr:to>
      <xdr:col>7</xdr:col>
      <xdr:colOff>114300</xdr:colOff>
      <xdr:row>122</xdr:row>
      <xdr:rowOff>9526</xdr:rowOff>
    </xdr:to>
    <xdr:sp macro="" textlink="">
      <xdr:nvSpPr>
        <xdr:cNvPr id="356" name="Serbest Form 355"/>
        <xdr:cNvSpPr/>
      </xdr:nvSpPr>
      <xdr:spPr>
        <a:xfrm>
          <a:off x="114300" y="22737839"/>
          <a:ext cx="1266825" cy="903212"/>
        </a:xfrm>
        <a:custGeom>
          <a:avLst/>
          <a:gdLst>
            <a:gd name="connsiteX0" fmla="*/ 1085850 w 1266825"/>
            <a:gd name="connsiteY0" fmla="*/ 0 h 600075"/>
            <a:gd name="connsiteX1" fmla="*/ 0 w 1266825"/>
            <a:gd name="connsiteY1" fmla="*/ 590550 h 600075"/>
            <a:gd name="connsiteX2" fmla="*/ 247650 w 1266825"/>
            <a:gd name="connsiteY2" fmla="*/ 600075 h 600075"/>
            <a:gd name="connsiteX3" fmla="*/ 1266825 w 1266825"/>
            <a:gd name="connsiteY3" fmla="*/ 47625 h 600075"/>
            <a:gd name="connsiteX4" fmla="*/ 1085850 w 1266825"/>
            <a:gd name="connsiteY4" fmla="*/ 0 h 600075"/>
            <a:gd name="connsiteX0" fmla="*/ 962025 w 1266825"/>
            <a:gd name="connsiteY0" fmla="*/ 4809 h 552450"/>
            <a:gd name="connsiteX1" fmla="*/ 0 w 1266825"/>
            <a:gd name="connsiteY1" fmla="*/ 542925 h 552450"/>
            <a:gd name="connsiteX2" fmla="*/ 247650 w 1266825"/>
            <a:gd name="connsiteY2" fmla="*/ 552450 h 552450"/>
            <a:gd name="connsiteX3" fmla="*/ 1266825 w 1266825"/>
            <a:gd name="connsiteY3" fmla="*/ 0 h 552450"/>
            <a:gd name="connsiteX4" fmla="*/ 962025 w 1266825"/>
            <a:gd name="connsiteY4" fmla="*/ 4809 h 552450"/>
            <a:gd name="connsiteX0" fmla="*/ 1000125 w 1266825"/>
            <a:gd name="connsiteY0" fmla="*/ 4809 h 552450"/>
            <a:gd name="connsiteX1" fmla="*/ 0 w 1266825"/>
            <a:gd name="connsiteY1" fmla="*/ 542925 h 552450"/>
            <a:gd name="connsiteX2" fmla="*/ 247650 w 1266825"/>
            <a:gd name="connsiteY2" fmla="*/ 552450 h 552450"/>
            <a:gd name="connsiteX3" fmla="*/ 1266825 w 1266825"/>
            <a:gd name="connsiteY3" fmla="*/ 0 h 552450"/>
            <a:gd name="connsiteX4" fmla="*/ 1000125 w 1266825"/>
            <a:gd name="connsiteY4" fmla="*/ 4809 h 552450"/>
            <a:gd name="connsiteX0" fmla="*/ 1047750 w 1266825"/>
            <a:gd name="connsiteY0" fmla="*/ 4809 h 552450"/>
            <a:gd name="connsiteX1" fmla="*/ 0 w 1266825"/>
            <a:gd name="connsiteY1" fmla="*/ 542925 h 552450"/>
            <a:gd name="connsiteX2" fmla="*/ 247650 w 1266825"/>
            <a:gd name="connsiteY2" fmla="*/ 552450 h 552450"/>
            <a:gd name="connsiteX3" fmla="*/ 1266825 w 1266825"/>
            <a:gd name="connsiteY3" fmla="*/ 0 h 552450"/>
            <a:gd name="connsiteX4" fmla="*/ 1047750 w 1266825"/>
            <a:gd name="connsiteY4" fmla="*/ 4809 h 552450"/>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266825" h="552450">
              <a:moveTo>
                <a:pt x="1047750" y="4809"/>
              </a:moveTo>
              <a:lnTo>
                <a:pt x="0" y="542925"/>
              </a:lnTo>
              <a:lnTo>
                <a:pt x="247650" y="552450"/>
              </a:lnTo>
              <a:lnTo>
                <a:pt x="1266825" y="0"/>
              </a:lnTo>
              <a:lnTo>
                <a:pt x="1047750" y="4809"/>
              </a:lnTo>
              <a:close/>
            </a:path>
          </a:pathLst>
        </a:cu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p>
      </xdr:txBody>
    </xdr:sp>
    <xdr:clientData/>
  </xdr:twoCellAnchor>
  <xdr:twoCellAnchor>
    <xdr:from>
      <xdr:col>0</xdr:col>
      <xdr:colOff>114300</xdr:colOff>
      <xdr:row>122</xdr:row>
      <xdr:rowOff>0</xdr:rowOff>
    </xdr:from>
    <xdr:to>
      <xdr:col>1</xdr:col>
      <xdr:colOff>161925</xdr:colOff>
      <xdr:row>126</xdr:row>
      <xdr:rowOff>0</xdr:rowOff>
    </xdr:to>
    <xdr:sp macro="" textlink="">
      <xdr:nvSpPr>
        <xdr:cNvPr id="357" name="Serbest Form 356"/>
        <xdr:cNvSpPr/>
      </xdr:nvSpPr>
      <xdr:spPr>
        <a:xfrm>
          <a:off x="114300" y="23250525"/>
          <a:ext cx="228600" cy="762000"/>
        </a:xfrm>
        <a:custGeom>
          <a:avLst/>
          <a:gdLst>
            <a:gd name="connsiteX0" fmla="*/ 228600 w 228600"/>
            <a:gd name="connsiteY0" fmla="*/ 752475 h 762000"/>
            <a:gd name="connsiteX1" fmla="*/ 228600 w 228600"/>
            <a:gd name="connsiteY1" fmla="*/ 0 h 762000"/>
            <a:gd name="connsiteX2" fmla="*/ 0 w 228600"/>
            <a:gd name="connsiteY2" fmla="*/ 0 h 762000"/>
            <a:gd name="connsiteX3" fmla="*/ 9525 w 228600"/>
            <a:gd name="connsiteY3" fmla="*/ 762000 h 762000"/>
            <a:gd name="connsiteX4" fmla="*/ 228600 w 228600"/>
            <a:gd name="connsiteY4" fmla="*/ 752475 h 762000"/>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28600" h="762000">
              <a:moveTo>
                <a:pt x="228600" y="752475"/>
              </a:moveTo>
              <a:lnTo>
                <a:pt x="228600" y="0"/>
              </a:lnTo>
              <a:lnTo>
                <a:pt x="0" y="0"/>
              </a:lnTo>
              <a:lnTo>
                <a:pt x="9525" y="762000"/>
              </a:lnTo>
              <a:lnTo>
                <a:pt x="228600" y="752475"/>
              </a:lnTo>
              <a:close/>
            </a:path>
          </a:pathLst>
        </a:cu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p>
      </xdr:txBody>
    </xdr:sp>
    <xdr:clientData/>
  </xdr:twoCellAnchor>
  <xdr:twoCellAnchor>
    <xdr:from>
      <xdr:col>4</xdr:col>
      <xdr:colOff>142875</xdr:colOff>
      <xdr:row>122</xdr:row>
      <xdr:rowOff>0</xdr:rowOff>
    </xdr:from>
    <xdr:to>
      <xdr:col>6</xdr:col>
      <xdr:colOff>9525</xdr:colOff>
      <xdr:row>126</xdr:row>
      <xdr:rowOff>0</xdr:rowOff>
    </xdr:to>
    <xdr:sp macro="" textlink="">
      <xdr:nvSpPr>
        <xdr:cNvPr id="687" name="Serbest Form 686"/>
        <xdr:cNvSpPr/>
      </xdr:nvSpPr>
      <xdr:spPr>
        <a:xfrm>
          <a:off x="866775" y="23250525"/>
          <a:ext cx="228600" cy="762000"/>
        </a:xfrm>
        <a:custGeom>
          <a:avLst/>
          <a:gdLst>
            <a:gd name="connsiteX0" fmla="*/ 228600 w 228600"/>
            <a:gd name="connsiteY0" fmla="*/ 752475 h 762000"/>
            <a:gd name="connsiteX1" fmla="*/ 228600 w 228600"/>
            <a:gd name="connsiteY1" fmla="*/ 0 h 762000"/>
            <a:gd name="connsiteX2" fmla="*/ 0 w 228600"/>
            <a:gd name="connsiteY2" fmla="*/ 0 h 762000"/>
            <a:gd name="connsiteX3" fmla="*/ 9525 w 228600"/>
            <a:gd name="connsiteY3" fmla="*/ 762000 h 762000"/>
            <a:gd name="connsiteX4" fmla="*/ 228600 w 228600"/>
            <a:gd name="connsiteY4" fmla="*/ 752475 h 762000"/>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28600" h="762000">
              <a:moveTo>
                <a:pt x="228600" y="752475"/>
              </a:moveTo>
              <a:lnTo>
                <a:pt x="228600" y="0"/>
              </a:lnTo>
              <a:lnTo>
                <a:pt x="0" y="0"/>
              </a:lnTo>
              <a:lnTo>
                <a:pt x="9525" y="762000"/>
              </a:lnTo>
              <a:lnTo>
                <a:pt x="228600" y="752475"/>
              </a:lnTo>
              <a:close/>
            </a:path>
          </a:pathLst>
        </a:cu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p>
      </xdr:txBody>
    </xdr:sp>
    <xdr:clientData/>
  </xdr:twoCellAnchor>
  <xdr:twoCellAnchor>
    <xdr:from>
      <xdr:col>4</xdr:col>
      <xdr:colOff>171450</xdr:colOff>
      <xdr:row>120</xdr:row>
      <xdr:rowOff>72175</xdr:rowOff>
    </xdr:from>
    <xdr:to>
      <xdr:col>10</xdr:col>
      <xdr:colOff>66675</xdr:colOff>
      <xdr:row>122</xdr:row>
      <xdr:rowOff>19053</xdr:rowOff>
    </xdr:to>
    <xdr:sp macro="" textlink="">
      <xdr:nvSpPr>
        <xdr:cNvPr id="452" name="Serbest Form 451"/>
        <xdr:cNvSpPr/>
      </xdr:nvSpPr>
      <xdr:spPr>
        <a:xfrm>
          <a:off x="895350" y="23322700"/>
          <a:ext cx="981075" cy="327878"/>
        </a:xfrm>
        <a:custGeom>
          <a:avLst/>
          <a:gdLst>
            <a:gd name="connsiteX0" fmla="*/ 0 w 981075"/>
            <a:gd name="connsiteY0" fmla="*/ 238125 h 257175"/>
            <a:gd name="connsiteX1" fmla="*/ 390525 w 981075"/>
            <a:gd name="connsiteY1" fmla="*/ 9525 h 257175"/>
            <a:gd name="connsiteX2" fmla="*/ 981075 w 981075"/>
            <a:gd name="connsiteY2" fmla="*/ 0 h 257175"/>
            <a:gd name="connsiteX3" fmla="*/ 762000 w 981075"/>
            <a:gd name="connsiteY3" fmla="*/ 133350 h 257175"/>
            <a:gd name="connsiteX4" fmla="*/ 428625 w 981075"/>
            <a:gd name="connsiteY4" fmla="*/ 123825 h 257175"/>
            <a:gd name="connsiteX5" fmla="*/ 247650 w 981075"/>
            <a:gd name="connsiteY5" fmla="*/ 238125 h 257175"/>
            <a:gd name="connsiteX6" fmla="*/ 209550 w 981075"/>
            <a:gd name="connsiteY6" fmla="*/ 257175 h 257175"/>
            <a:gd name="connsiteX0" fmla="*/ 0 w 952500"/>
            <a:gd name="connsiteY0" fmla="*/ 228600 h 247650"/>
            <a:gd name="connsiteX1" fmla="*/ 390525 w 952500"/>
            <a:gd name="connsiteY1" fmla="*/ 0 h 247650"/>
            <a:gd name="connsiteX2" fmla="*/ 952500 w 952500"/>
            <a:gd name="connsiteY2" fmla="*/ 9525 h 247650"/>
            <a:gd name="connsiteX3" fmla="*/ 762000 w 952500"/>
            <a:gd name="connsiteY3" fmla="*/ 123825 h 247650"/>
            <a:gd name="connsiteX4" fmla="*/ 428625 w 952500"/>
            <a:gd name="connsiteY4" fmla="*/ 114300 h 247650"/>
            <a:gd name="connsiteX5" fmla="*/ 247650 w 952500"/>
            <a:gd name="connsiteY5" fmla="*/ 228600 h 247650"/>
            <a:gd name="connsiteX6" fmla="*/ 209550 w 952500"/>
            <a:gd name="connsiteY6" fmla="*/ 247650 h 247650"/>
            <a:gd name="connsiteX0" fmla="*/ 0 w 952500"/>
            <a:gd name="connsiteY0" fmla="*/ 228600 h 247650"/>
            <a:gd name="connsiteX1" fmla="*/ 390525 w 952500"/>
            <a:gd name="connsiteY1" fmla="*/ 0 h 247650"/>
            <a:gd name="connsiteX2" fmla="*/ 952500 w 952500"/>
            <a:gd name="connsiteY2" fmla="*/ 9525 h 247650"/>
            <a:gd name="connsiteX3" fmla="*/ 771525 w 952500"/>
            <a:gd name="connsiteY3" fmla="*/ 114300 h 247650"/>
            <a:gd name="connsiteX4" fmla="*/ 428625 w 952500"/>
            <a:gd name="connsiteY4" fmla="*/ 114300 h 247650"/>
            <a:gd name="connsiteX5" fmla="*/ 247650 w 952500"/>
            <a:gd name="connsiteY5" fmla="*/ 228600 h 247650"/>
            <a:gd name="connsiteX6" fmla="*/ 209550 w 952500"/>
            <a:gd name="connsiteY6" fmla="*/ 247650 h 247650"/>
            <a:gd name="connsiteX0" fmla="*/ 0 w 952500"/>
            <a:gd name="connsiteY0" fmla="*/ 219075 h 238125"/>
            <a:gd name="connsiteX1" fmla="*/ 439122 w 952500"/>
            <a:gd name="connsiteY1" fmla="*/ 75489 h 238125"/>
            <a:gd name="connsiteX2" fmla="*/ 952500 w 952500"/>
            <a:gd name="connsiteY2" fmla="*/ 0 h 238125"/>
            <a:gd name="connsiteX3" fmla="*/ 771525 w 952500"/>
            <a:gd name="connsiteY3" fmla="*/ 104775 h 238125"/>
            <a:gd name="connsiteX4" fmla="*/ 428625 w 952500"/>
            <a:gd name="connsiteY4" fmla="*/ 104775 h 238125"/>
            <a:gd name="connsiteX5" fmla="*/ 247650 w 952500"/>
            <a:gd name="connsiteY5" fmla="*/ 219075 h 238125"/>
            <a:gd name="connsiteX6" fmla="*/ 209550 w 952500"/>
            <a:gd name="connsiteY6" fmla="*/ 238125 h 238125"/>
            <a:gd name="connsiteX0" fmla="*/ 0 w 952500"/>
            <a:gd name="connsiteY0" fmla="*/ 219075 h 238125"/>
            <a:gd name="connsiteX1" fmla="*/ 439122 w 952500"/>
            <a:gd name="connsiteY1" fmla="*/ 75489 h 238125"/>
            <a:gd name="connsiteX2" fmla="*/ 952500 w 952500"/>
            <a:gd name="connsiteY2" fmla="*/ 0 h 238125"/>
            <a:gd name="connsiteX3" fmla="*/ 771525 w 952500"/>
            <a:gd name="connsiteY3" fmla="*/ 104775 h 238125"/>
            <a:gd name="connsiteX4" fmla="*/ 409187 w 952500"/>
            <a:gd name="connsiteY4" fmla="*/ 163915 h 238125"/>
            <a:gd name="connsiteX5" fmla="*/ 247650 w 952500"/>
            <a:gd name="connsiteY5" fmla="*/ 219075 h 238125"/>
            <a:gd name="connsiteX6" fmla="*/ 209550 w 952500"/>
            <a:gd name="connsiteY6" fmla="*/ 238125 h 238125"/>
            <a:gd name="connsiteX0" fmla="*/ 0 w 952500"/>
            <a:gd name="connsiteY0" fmla="*/ 219075 h 238125"/>
            <a:gd name="connsiteX1" fmla="*/ 439122 w 952500"/>
            <a:gd name="connsiteY1" fmla="*/ 75489 h 238125"/>
            <a:gd name="connsiteX2" fmla="*/ 952500 w 952500"/>
            <a:gd name="connsiteY2" fmla="*/ 0 h 238125"/>
            <a:gd name="connsiteX3" fmla="*/ 761806 w 952500"/>
            <a:gd name="connsiteY3" fmla="*/ 163915 h 238125"/>
            <a:gd name="connsiteX4" fmla="*/ 409187 w 952500"/>
            <a:gd name="connsiteY4" fmla="*/ 163915 h 238125"/>
            <a:gd name="connsiteX5" fmla="*/ 247650 w 952500"/>
            <a:gd name="connsiteY5" fmla="*/ 219075 h 238125"/>
            <a:gd name="connsiteX6" fmla="*/ 209550 w 952500"/>
            <a:gd name="connsiteY6" fmla="*/ 238125 h 238125"/>
            <a:gd name="connsiteX0" fmla="*/ 0 w 933061"/>
            <a:gd name="connsiteY0" fmla="*/ 143586 h 162636"/>
            <a:gd name="connsiteX1" fmla="*/ 439122 w 933061"/>
            <a:gd name="connsiteY1" fmla="*/ 0 h 162636"/>
            <a:gd name="connsiteX2" fmla="*/ 933061 w 933061"/>
            <a:gd name="connsiteY2" fmla="*/ 16918 h 162636"/>
            <a:gd name="connsiteX3" fmla="*/ 761806 w 933061"/>
            <a:gd name="connsiteY3" fmla="*/ 88426 h 162636"/>
            <a:gd name="connsiteX4" fmla="*/ 409187 w 933061"/>
            <a:gd name="connsiteY4" fmla="*/ 88426 h 162636"/>
            <a:gd name="connsiteX5" fmla="*/ 247650 w 933061"/>
            <a:gd name="connsiteY5" fmla="*/ 143586 h 162636"/>
            <a:gd name="connsiteX6" fmla="*/ 209550 w 933061"/>
            <a:gd name="connsiteY6" fmla="*/ 162636 h 162636"/>
            <a:gd name="connsiteX0" fmla="*/ 0 w 933061"/>
            <a:gd name="connsiteY0" fmla="*/ 126668 h 145718"/>
            <a:gd name="connsiteX1" fmla="*/ 380806 w 933061"/>
            <a:gd name="connsiteY1" fmla="*/ 5260 h 145718"/>
            <a:gd name="connsiteX2" fmla="*/ 933061 w 933061"/>
            <a:gd name="connsiteY2" fmla="*/ 0 h 145718"/>
            <a:gd name="connsiteX3" fmla="*/ 761806 w 933061"/>
            <a:gd name="connsiteY3" fmla="*/ 71508 h 145718"/>
            <a:gd name="connsiteX4" fmla="*/ 409187 w 933061"/>
            <a:gd name="connsiteY4" fmla="*/ 71508 h 145718"/>
            <a:gd name="connsiteX5" fmla="*/ 247650 w 933061"/>
            <a:gd name="connsiteY5" fmla="*/ 126668 h 145718"/>
            <a:gd name="connsiteX6" fmla="*/ 209550 w 933061"/>
            <a:gd name="connsiteY6" fmla="*/ 145718 h 145718"/>
            <a:gd name="connsiteX0" fmla="*/ 0 w 913622"/>
            <a:gd name="connsiteY0" fmla="*/ 121408 h 140458"/>
            <a:gd name="connsiteX1" fmla="*/ 380806 w 913622"/>
            <a:gd name="connsiteY1" fmla="*/ 0 h 140458"/>
            <a:gd name="connsiteX2" fmla="*/ 913622 w 913622"/>
            <a:gd name="connsiteY2" fmla="*/ 5829 h 140458"/>
            <a:gd name="connsiteX3" fmla="*/ 761806 w 913622"/>
            <a:gd name="connsiteY3" fmla="*/ 66248 h 140458"/>
            <a:gd name="connsiteX4" fmla="*/ 409187 w 913622"/>
            <a:gd name="connsiteY4" fmla="*/ 66248 h 140458"/>
            <a:gd name="connsiteX5" fmla="*/ 247650 w 913622"/>
            <a:gd name="connsiteY5" fmla="*/ 121408 h 140458"/>
            <a:gd name="connsiteX6" fmla="*/ 209550 w 913622"/>
            <a:gd name="connsiteY6" fmla="*/ 140458 h 140458"/>
            <a:gd name="connsiteX0" fmla="*/ 0 w 913622"/>
            <a:gd name="connsiteY0" fmla="*/ 115579 h 134629"/>
            <a:gd name="connsiteX1" fmla="*/ 371087 w 913622"/>
            <a:gd name="connsiteY1" fmla="*/ 8956 h 134629"/>
            <a:gd name="connsiteX2" fmla="*/ 913622 w 913622"/>
            <a:gd name="connsiteY2" fmla="*/ 0 h 134629"/>
            <a:gd name="connsiteX3" fmla="*/ 761806 w 913622"/>
            <a:gd name="connsiteY3" fmla="*/ 60419 h 134629"/>
            <a:gd name="connsiteX4" fmla="*/ 409187 w 913622"/>
            <a:gd name="connsiteY4" fmla="*/ 60419 h 134629"/>
            <a:gd name="connsiteX5" fmla="*/ 247650 w 913622"/>
            <a:gd name="connsiteY5" fmla="*/ 115579 h 134629"/>
            <a:gd name="connsiteX6" fmla="*/ 209550 w 913622"/>
            <a:gd name="connsiteY6" fmla="*/ 134629 h 134629"/>
            <a:gd name="connsiteX0" fmla="*/ 0 w 894183"/>
            <a:gd name="connsiteY0" fmla="*/ 106623 h 125673"/>
            <a:gd name="connsiteX1" fmla="*/ 371087 w 894183"/>
            <a:gd name="connsiteY1" fmla="*/ 0 h 125673"/>
            <a:gd name="connsiteX2" fmla="*/ 894183 w 894183"/>
            <a:gd name="connsiteY2" fmla="*/ 2133 h 125673"/>
            <a:gd name="connsiteX3" fmla="*/ 761806 w 894183"/>
            <a:gd name="connsiteY3" fmla="*/ 51463 h 125673"/>
            <a:gd name="connsiteX4" fmla="*/ 409187 w 894183"/>
            <a:gd name="connsiteY4" fmla="*/ 51463 h 125673"/>
            <a:gd name="connsiteX5" fmla="*/ 247650 w 894183"/>
            <a:gd name="connsiteY5" fmla="*/ 106623 h 125673"/>
            <a:gd name="connsiteX6" fmla="*/ 209550 w 894183"/>
            <a:gd name="connsiteY6" fmla="*/ 125673 h 125673"/>
            <a:gd name="connsiteX0" fmla="*/ 0 w 923341"/>
            <a:gd name="connsiteY0" fmla="*/ 108186 h 127236"/>
            <a:gd name="connsiteX1" fmla="*/ 371087 w 923341"/>
            <a:gd name="connsiteY1" fmla="*/ 1563 h 127236"/>
            <a:gd name="connsiteX2" fmla="*/ 923341 w 923341"/>
            <a:gd name="connsiteY2" fmla="*/ 0 h 127236"/>
            <a:gd name="connsiteX3" fmla="*/ 761806 w 923341"/>
            <a:gd name="connsiteY3" fmla="*/ 53026 h 127236"/>
            <a:gd name="connsiteX4" fmla="*/ 409187 w 923341"/>
            <a:gd name="connsiteY4" fmla="*/ 53026 h 127236"/>
            <a:gd name="connsiteX5" fmla="*/ 247650 w 923341"/>
            <a:gd name="connsiteY5" fmla="*/ 108186 h 127236"/>
            <a:gd name="connsiteX6" fmla="*/ 209550 w 923341"/>
            <a:gd name="connsiteY6" fmla="*/ 127236 h 127236"/>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Lst>
          <a:rect l="l" t="t" r="r" b="b"/>
          <a:pathLst>
            <a:path w="923341" h="127236">
              <a:moveTo>
                <a:pt x="0" y="108186"/>
              </a:moveTo>
              <a:lnTo>
                <a:pt x="371087" y="1563"/>
              </a:lnTo>
              <a:lnTo>
                <a:pt x="923341" y="0"/>
              </a:lnTo>
              <a:lnTo>
                <a:pt x="761806" y="53026"/>
              </a:lnTo>
              <a:lnTo>
                <a:pt x="409187" y="53026"/>
              </a:lnTo>
              <a:lnTo>
                <a:pt x="247650" y="108186"/>
              </a:lnTo>
              <a:lnTo>
                <a:pt x="209550" y="127236"/>
              </a:lnTo>
            </a:path>
          </a:pathLst>
        </a:cu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p>
      </xdr:txBody>
    </xdr:sp>
    <xdr:clientData/>
  </xdr:twoCellAnchor>
  <xdr:twoCellAnchor>
    <xdr:from>
      <xdr:col>6</xdr:col>
      <xdr:colOff>47626</xdr:colOff>
      <xdr:row>121</xdr:row>
      <xdr:rowOff>38100</xdr:rowOff>
    </xdr:from>
    <xdr:to>
      <xdr:col>7</xdr:col>
      <xdr:colOff>57151</xdr:colOff>
      <xdr:row>126</xdr:row>
      <xdr:rowOff>95250</xdr:rowOff>
    </xdr:to>
    <xdr:sp macro="" textlink="">
      <xdr:nvSpPr>
        <xdr:cNvPr id="453" name="Serbest Form 452"/>
        <xdr:cNvSpPr/>
      </xdr:nvSpPr>
      <xdr:spPr>
        <a:xfrm>
          <a:off x="1133476" y="23669625"/>
          <a:ext cx="190500" cy="1009650"/>
        </a:xfrm>
        <a:custGeom>
          <a:avLst/>
          <a:gdLst>
            <a:gd name="connsiteX0" fmla="*/ 200025 w 200025"/>
            <a:gd name="connsiteY0" fmla="*/ 0 h 914400"/>
            <a:gd name="connsiteX1" fmla="*/ 200025 w 200025"/>
            <a:gd name="connsiteY1" fmla="*/ 0 h 914400"/>
            <a:gd name="connsiteX2" fmla="*/ 200025 w 200025"/>
            <a:gd name="connsiteY2" fmla="*/ 676275 h 914400"/>
            <a:gd name="connsiteX3" fmla="*/ 0 w 200025"/>
            <a:gd name="connsiteY3" fmla="*/ 914400 h 914400"/>
            <a:gd name="connsiteX4" fmla="*/ 47625 w 200025"/>
            <a:gd name="connsiteY4" fmla="*/ 895350 h 914400"/>
            <a:gd name="connsiteX5" fmla="*/ 38100 w 200025"/>
            <a:gd name="connsiteY5" fmla="*/ 895350 h 914400"/>
            <a:gd name="connsiteX0" fmla="*/ 200025 w 200025"/>
            <a:gd name="connsiteY0" fmla="*/ 0 h 914400"/>
            <a:gd name="connsiteX1" fmla="*/ 200025 w 200025"/>
            <a:gd name="connsiteY1" fmla="*/ 0 h 914400"/>
            <a:gd name="connsiteX2" fmla="*/ 200025 w 200025"/>
            <a:gd name="connsiteY2" fmla="*/ 719407 h 914400"/>
            <a:gd name="connsiteX3" fmla="*/ 0 w 200025"/>
            <a:gd name="connsiteY3" fmla="*/ 914400 h 914400"/>
            <a:gd name="connsiteX4" fmla="*/ 47625 w 200025"/>
            <a:gd name="connsiteY4" fmla="*/ 895350 h 914400"/>
            <a:gd name="connsiteX5" fmla="*/ 38100 w 200025"/>
            <a:gd name="connsiteY5" fmla="*/ 895350 h 9144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Lst>
          <a:rect l="l" t="t" r="r" b="b"/>
          <a:pathLst>
            <a:path w="200025" h="914400">
              <a:moveTo>
                <a:pt x="200025" y="0"/>
              </a:moveTo>
              <a:lnTo>
                <a:pt x="200025" y="0"/>
              </a:lnTo>
              <a:lnTo>
                <a:pt x="200025" y="719407"/>
              </a:lnTo>
              <a:lnTo>
                <a:pt x="0" y="914400"/>
              </a:lnTo>
              <a:lnTo>
                <a:pt x="47625" y="895350"/>
              </a:lnTo>
              <a:lnTo>
                <a:pt x="38100" y="895350"/>
              </a:lnTo>
            </a:path>
          </a:pathLst>
        </a:cu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p>
      </xdr:txBody>
    </xdr:sp>
    <xdr:clientData/>
  </xdr:twoCellAnchor>
  <xdr:twoCellAnchor>
    <xdr:from>
      <xdr:col>8</xdr:col>
      <xdr:colOff>76200</xdr:colOff>
      <xdr:row>117</xdr:row>
      <xdr:rowOff>9525</xdr:rowOff>
    </xdr:from>
    <xdr:to>
      <xdr:col>12</xdr:col>
      <xdr:colOff>104775</xdr:colOff>
      <xdr:row>119</xdr:row>
      <xdr:rowOff>76200</xdr:rowOff>
    </xdr:to>
    <xdr:sp macro="" textlink="">
      <xdr:nvSpPr>
        <xdr:cNvPr id="454" name="Serbest Form 453"/>
        <xdr:cNvSpPr/>
      </xdr:nvSpPr>
      <xdr:spPr>
        <a:xfrm>
          <a:off x="1524000" y="22688550"/>
          <a:ext cx="771525" cy="447675"/>
        </a:xfrm>
        <a:custGeom>
          <a:avLst/>
          <a:gdLst>
            <a:gd name="connsiteX0" fmla="*/ 238125 w 771525"/>
            <a:gd name="connsiteY0" fmla="*/ 247650 h 447675"/>
            <a:gd name="connsiteX1" fmla="*/ 514350 w 771525"/>
            <a:gd name="connsiteY1" fmla="*/ 0 h 447675"/>
            <a:gd name="connsiteX2" fmla="*/ 695325 w 771525"/>
            <a:gd name="connsiteY2" fmla="*/ 9525 h 447675"/>
            <a:gd name="connsiteX3" fmla="*/ 323850 w 771525"/>
            <a:gd name="connsiteY3" fmla="*/ 314325 h 447675"/>
            <a:gd name="connsiteX4" fmla="*/ 771525 w 771525"/>
            <a:gd name="connsiteY4" fmla="*/ 314325 h 447675"/>
            <a:gd name="connsiteX5" fmla="*/ 590550 w 771525"/>
            <a:gd name="connsiteY5" fmla="*/ 447675 h 447675"/>
            <a:gd name="connsiteX6" fmla="*/ 0 w 771525"/>
            <a:gd name="connsiteY6" fmla="*/ 447675 h 447675"/>
            <a:gd name="connsiteX7" fmla="*/ 238125 w 771525"/>
            <a:gd name="connsiteY7" fmla="*/ 247650 h 447675"/>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771525" h="447675">
              <a:moveTo>
                <a:pt x="238125" y="247650"/>
              </a:moveTo>
              <a:lnTo>
                <a:pt x="514350" y="0"/>
              </a:lnTo>
              <a:lnTo>
                <a:pt x="695325" y="9525"/>
              </a:lnTo>
              <a:lnTo>
                <a:pt x="323850" y="314325"/>
              </a:lnTo>
              <a:lnTo>
                <a:pt x="771525" y="314325"/>
              </a:lnTo>
              <a:lnTo>
                <a:pt x="590550" y="447675"/>
              </a:lnTo>
              <a:lnTo>
                <a:pt x="0" y="447675"/>
              </a:lnTo>
              <a:lnTo>
                <a:pt x="238125" y="247650"/>
              </a:lnTo>
              <a:close/>
            </a:path>
          </a:pathLst>
        </a:cu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p>
      </xdr:txBody>
    </xdr:sp>
    <xdr:clientData/>
  </xdr:twoCellAnchor>
  <xdr:twoCellAnchor>
    <xdr:from>
      <xdr:col>0</xdr:col>
      <xdr:colOff>114300</xdr:colOff>
      <xdr:row>126</xdr:row>
      <xdr:rowOff>0</xdr:rowOff>
    </xdr:from>
    <xdr:to>
      <xdr:col>6</xdr:col>
      <xdr:colOff>9525</xdr:colOff>
      <xdr:row>126</xdr:row>
      <xdr:rowOff>114300</xdr:rowOff>
    </xdr:to>
    <xdr:sp macro="" textlink="">
      <xdr:nvSpPr>
        <xdr:cNvPr id="460" name="Dikdörtgen 459"/>
        <xdr:cNvSpPr/>
      </xdr:nvSpPr>
      <xdr:spPr>
        <a:xfrm>
          <a:off x="114300" y="24393525"/>
          <a:ext cx="981075" cy="1143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p>
      </xdr:txBody>
    </xdr:sp>
    <xdr:clientData/>
  </xdr:twoCellAnchor>
  <xdr:twoCellAnchor>
    <xdr:from>
      <xdr:col>9</xdr:col>
      <xdr:colOff>95250</xdr:colOff>
      <xdr:row>120</xdr:row>
      <xdr:rowOff>85725</xdr:rowOff>
    </xdr:from>
    <xdr:to>
      <xdr:col>13</xdr:col>
      <xdr:colOff>171450</xdr:colOff>
      <xdr:row>124</xdr:row>
      <xdr:rowOff>133350</xdr:rowOff>
    </xdr:to>
    <xdr:sp macro="" textlink="">
      <xdr:nvSpPr>
        <xdr:cNvPr id="474" name="Serbest Form 473"/>
        <xdr:cNvSpPr/>
      </xdr:nvSpPr>
      <xdr:spPr>
        <a:xfrm>
          <a:off x="1724025" y="23526750"/>
          <a:ext cx="819150" cy="809625"/>
        </a:xfrm>
        <a:custGeom>
          <a:avLst/>
          <a:gdLst>
            <a:gd name="connsiteX0" fmla="*/ 142875 w 857250"/>
            <a:gd name="connsiteY0" fmla="*/ 0 h 809625"/>
            <a:gd name="connsiteX1" fmla="*/ 857250 w 857250"/>
            <a:gd name="connsiteY1" fmla="*/ 190500 h 809625"/>
            <a:gd name="connsiteX2" fmla="*/ 857250 w 857250"/>
            <a:gd name="connsiteY2" fmla="*/ 609600 h 809625"/>
            <a:gd name="connsiteX3" fmla="*/ 685800 w 857250"/>
            <a:gd name="connsiteY3" fmla="*/ 809625 h 809625"/>
            <a:gd name="connsiteX4" fmla="*/ 685800 w 857250"/>
            <a:gd name="connsiteY4" fmla="*/ 304800 h 809625"/>
            <a:gd name="connsiteX5" fmla="*/ 0 w 857250"/>
            <a:gd name="connsiteY5" fmla="*/ 133350 h 809625"/>
            <a:gd name="connsiteX6" fmla="*/ 0 w 857250"/>
            <a:gd name="connsiteY6" fmla="*/ 133350 h 809625"/>
            <a:gd name="connsiteX0" fmla="*/ 142875 w 857250"/>
            <a:gd name="connsiteY0" fmla="*/ 0 h 809625"/>
            <a:gd name="connsiteX1" fmla="*/ 857250 w 857250"/>
            <a:gd name="connsiteY1" fmla="*/ 190500 h 809625"/>
            <a:gd name="connsiteX2" fmla="*/ 857250 w 857250"/>
            <a:gd name="connsiteY2" fmla="*/ 609600 h 809625"/>
            <a:gd name="connsiteX3" fmla="*/ 685800 w 857250"/>
            <a:gd name="connsiteY3" fmla="*/ 809625 h 809625"/>
            <a:gd name="connsiteX4" fmla="*/ 409575 w 857250"/>
            <a:gd name="connsiteY4" fmla="*/ 523875 h 809625"/>
            <a:gd name="connsiteX5" fmla="*/ 0 w 857250"/>
            <a:gd name="connsiteY5" fmla="*/ 133350 h 809625"/>
            <a:gd name="connsiteX6" fmla="*/ 0 w 857250"/>
            <a:gd name="connsiteY6" fmla="*/ 133350 h 809625"/>
            <a:gd name="connsiteX0" fmla="*/ 142875 w 857250"/>
            <a:gd name="connsiteY0" fmla="*/ 0 h 809625"/>
            <a:gd name="connsiteX1" fmla="*/ 657225 w 857250"/>
            <a:gd name="connsiteY1" fmla="*/ 447675 h 809625"/>
            <a:gd name="connsiteX2" fmla="*/ 857250 w 857250"/>
            <a:gd name="connsiteY2" fmla="*/ 609600 h 809625"/>
            <a:gd name="connsiteX3" fmla="*/ 685800 w 857250"/>
            <a:gd name="connsiteY3" fmla="*/ 809625 h 809625"/>
            <a:gd name="connsiteX4" fmla="*/ 409575 w 857250"/>
            <a:gd name="connsiteY4" fmla="*/ 523875 h 809625"/>
            <a:gd name="connsiteX5" fmla="*/ 0 w 857250"/>
            <a:gd name="connsiteY5" fmla="*/ 133350 h 809625"/>
            <a:gd name="connsiteX6" fmla="*/ 0 w 857250"/>
            <a:gd name="connsiteY6" fmla="*/ 133350 h 809625"/>
            <a:gd name="connsiteX0" fmla="*/ 142875 w 819150"/>
            <a:gd name="connsiteY0" fmla="*/ 0 h 809625"/>
            <a:gd name="connsiteX1" fmla="*/ 657225 w 819150"/>
            <a:gd name="connsiteY1" fmla="*/ 447675 h 809625"/>
            <a:gd name="connsiteX2" fmla="*/ 819150 w 819150"/>
            <a:gd name="connsiteY2" fmla="*/ 647700 h 809625"/>
            <a:gd name="connsiteX3" fmla="*/ 685800 w 819150"/>
            <a:gd name="connsiteY3" fmla="*/ 809625 h 809625"/>
            <a:gd name="connsiteX4" fmla="*/ 409575 w 819150"/>
            <a:gd name="connsiteY4" fmla="*/ 523875 h 809625"/>
            <a:gd name="connsiteX5" fmla="*/ 0 w 819150"/>
            <a:gd name="connsiteY5" fmla="*/ 133350 h 809625"/>
            <a:gd name="connsiteX6" fmla="*/ 0 w 819150"/>
            <a:gd name="connsiteY6" fmla="*/ 133350 h 809625"/>
            <a:gd name="connsiteX0" fmla="*/ 142875 w 819150"/>
            <a:gd name="connsiteY0" fmla="*/ 0 h 809625"/>
            <a:gd name="connsiteX1" fmla="*/ 647700 w 819150"/>
            <a:gd name="connsiteY1" fmla="*/ 485775 h 809625"/>
            <a:gd name="connsiteX2" fmla="*/ 819150 w 819150"/>
            <a:gd name="connsiteY2" fmla="*/ 647700 h 809625"/>
            <a:gd name="connsiteX3" fmla="*/ 685800 w 819150"/>
            <a:gd name="connsiteY3" fmla="*/ 809625 h 809625"/>
            <a:gd name="connsiteX4" fmla="*/ 409575 w 819150"/>
            <a:gd name="connsiteY4" fmla="*/ 523875 h 809625"/>
            <a:gd name="connsiteX5" fmla="*/ 0 w 819150"/>
            <a:gd name="connsiteY5" fmla="*/ 133350 h 809625"/>
            <a:gd name="connsiteX6" fmla="*/ 0 w 819150"/>
            <a:gd name="connsiteY6" fmla="*/ 133350 h 809625"/>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Lst>
          <a:rect l="l" t="t" r="r" b="b"/>
          <a:pathLst>
            <a:path w="819150" h="809625">
              <a:moveTo>
                <a:pt x="142875" y="0"/>
              </a:moveTo>
              <a:lnTo>
                <a:pt x="647700" y="485775"/>
              </a:lnTo>
              <a:lnTo>
                <a:pt x="819150" y="647700"/>
              </a:lnTo>
              <a:lnTo>
                <a:pt x="685800" y="809625"/>
              </a:lnTo>
              <a:lnTo>
                <a:pt x="409575" y="523875"/>
              </a:lnTo>
              <a:lnTo>
                <a:pt x="0" y="133350"/>
              </a:lnTo>
              <a:lnTo>
                <a:pt x="0" y="133350"/>
              </a:lnTo>
            </a:path>
          </a:pathLst>
        </a:cu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p>
      </xdr:txBody>
    </xdr:sp>
    <xdr:clientData/>
  </xdr:twoCellAnchor>
  <xdr:twoCellAnchor>
    <xdr:from>
      <xdr:col>7</xdr:col>
      <xdr:colOff>19050</xdr:colOff>
      <xdr:row>115</xdr:row>
      <xdr:rowOff>28575</xdr:rowOff>
    </xdr:from>
    <xdr:to>
      <xdr:col>9</xdr:col>
      <xdr:colOff>47625</xdr:colOff>
      <xdr:row>120</xdr:row>
      <xdr:rowOff>123825</xdr:rowOff>
    </xdr:to>
    <xdr:sp macro="" textlink="">
      <xdr:nvSpPr>
        <xdr:cNvPr id="481" name="Serbest Form 480"/>
        <xdr:cNvSpPr/>
      </xdr:nvSpPr>
      <xdr:spPr>
        <a:xfrm>
          <a:off x="1285875" y="22326600"/>
          <a:ext cx="390525" cy="1047750"/>
        </a:xfrm>
        <a:custGeom>
          <a:avLst/>
          <a:gdLst>
            <a:gd name="connsiteX0" fmla="*/ 0 w 390525"/>
            <a:gd name="connsiteY0" fmla="*/ 1047750 h 1047750"/>
            <a:gd name="connsiteX1" fmla="*/ 0 w 390525"/>
            <a:gd name="connsiteY1" fmla="*/ 295275 h 1047750"/>
            <a:gd name="connsiteX2" fmla="*/ 390525 w 390525"/>
            <a:gd name="connsiteY2" fmla="*/ 0 h 1047750"/>
            <a:gd name="connsiteX3" fmla="*/ 381000 w 390525"/>
            <a:gd name="connsiteY3" fmla="*/ 981075 h 1047750"/>
            <a:gd name="connsiteX4" fmla="*/ 390525 w 390525"/>
            <a:gd name="connsiteY4" fmla="*/ 981075 h 1047750"/>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390525" h="1047750">
              <a:moveTo>
                <a:pt x="0" y="1047750"/>
              </a:moveTo>
              <a:lnTo>
                <a:pt x="0" y="295275"/>
              </a:lnTo>
              <a:lnTo>
                <a:pt x="390525" y="0"/>
              </a:lnTo>
              <a:lnTo>
                <a:pt x="381000" y="981075"/>
              </a:lnTo>
              <a:lnTo>
                <a:pt x="390525" y="981075"/>
              </a:lnTo>
            </a:path>
          </a:pathLst>
        </a:custGeom>
        <a:noFill/>
        <a:ln w="73025" cmpd="sng">
          <a:solidFill>
            <a:schemeClr val="accent1">
              <a:shade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p>
      </xdr:txBody>
    </xdr:sp>
    <xdr:clientData/>
  </xdr:twoCellAnchor>
  <xdr:twoCellAnchor>
    <xdr:from>
      <xdr:col>7</xdr:col>
      <xdr:colOff>171450</xdr:colOff>
      <xdr:row>119</xdr:row>
      <xdr:rowOff>66675</xdr:rowOff>
    </xdr:from>
    <xdr:to>
      <xdr:col>9</xdr:col>
      <xdr:colOff>47625</xdr:colOff>
      <xdr:row>120</xdr:row>
      <xdr:rowOff>76200</xdr:rowOff>
    </xdr:to>
    <xdr:sp macro="" textlink="">
      <xdr:nvSpPr>
        <xdr:cNvPr id="483" name="Serbest Form 482"/>
        <xdr:cNvSpPr/>
      </xdr:nvSpPr>
      <xdr:spPr>
        <a:xfrm>
          <a:off x="1438275" y="23317200"/>
          <a:ext cx="238125" cy="200025"/>
        </a:xfrm>
        <a:custGeom>
          <a:avLst/>
          <a:gdLst>
            <a:gd name="connsiteX0" fmla="*/ 0 w 238125"/>
            <a:gd name="connsiteY0" fmla="*/ 200025 h 200025"/>
            <a:gd name="connsiteX1" fmla="*/ 238125 w 238125"/>
            <a:gd name="connsiteY1" fmla="*/ 0 h 200025"/>
            <a:gd name="connsiteX2" fmla="*/ 228600 w 238125"/>
            <a:gd name="connsiteY2" fmla="*/ 180975 h 200025"/>
            <a:gd name="connsiteX3" fmla="*/ 57150 w 238125"/>
            <a:gd name="connsiteY3" fmla="*/ 180975 h 200025"/>
            <a:gd name="connsiteX4" fmla="*/ 0 w 238125"/>
            <a:gd name="connsiteY4" fmla="*/ 200025 h 200025"/>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38125" h="200025">
              <a:moveTo>
                <a:pt x="0" y="200025"/>
              </a:moveTo>
              <a:lnTo>
                <a:pt x="238125" y="0"/>
              </a:lnTo>
              <a:lnTo>
                <a:pt x="228600" y="180975"/>
              </a:lnTo>
              <a:lnTo>
                <a:pt x="57150" y="180975"/>
              </a:lnTo>
              <a:lnTo>
                <a:pt x="0" y="200025"/>
              </a:lnTo>
              <a:close/>
            </a:path>
          </a:pathLst>
        </a:cu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p>
      </xdr:txBody>
    </xdr:sp>
    <xdr:clientData/>
  </xdr:twoCellAnchor>
  <xdr:twoCellAnchor>
    <xdr:from>
      <xdr:col>0</xdr:col>
      <xdr:colOff>123825</xdr:colOff>
      <xdr:row>130</xdr:row>
      <xdr:rowOff>180975</xdr:rowOff>
    </xdr:from>
    <xdr:to>
      <xdr:col>13</xdr:col>
      <xdr:colOff>28575</xdr:colOff>
      <xdr:row>136</xdr:row>
      <xdr:rowOff>0</xdr:rowOff>
    </xdr:to>
    <xdr:sp macro="" textlink="">
      <xdr:nvSpPr>
        <xdr:cNvPr id="486" name="Serbest Form 485"/>
        <xdr:cNvSpPr/>
      </xdr:nvSpPr>
      <xdr:spPr>
        <a:xfrm>
          <a:off x="123825" y="25908000"/>
          <a:ext cx="2276475" cy="962025"/>
        </a:xfrm>
        <a:custGeom>
          <a:avLst/>
          <a:gdLst>
            <a:gd name="connsiteX0" fmla="*/ 0 w 2276475"/>
            <a:gd name="connsiteY0" fmla="*/ 9525 h 962025"/>
            <a:gd name="connsiteX1" fmla="*/ 266700 w 2276475"/>
            <a:gd name="connsiteY1" fmla="*/ 9525 h 962025"/>
            <a:gd name="connsiteX2" fmla="*/ 266700 w 2276475"/>
            <a:gd name="connsiteY2" fmla="*/ 771525 h 962025"/>
            <a:gd name="connsiteX3" fmla="*/ 771525 w 2276475"/>
            <a:gd name="connsiteY3" fmla="*/ 762000 h 962025"/>
            <a:gd name="connsiteX4" fmla="*/ 771525 w 2276475"/>
            <a:gd name="connsiteY4" fmla="*/ 9525 h 962025"/>
            <a:gd name="connsiteX5" fmla="*/ 1657350 w 2276475"/>
            <a:gd name="connsiteY5" fmla="*/ 0 h 962025"/>
            <a:gd name="connsiteX6" fmla="*/ 2276475 w 2276475"/>
            <a:gd name="connsiteY6" fmla="*/ 209550 h 962025"/>
            <a:gd name="connsiteX7" fmla="*/ 2276475 w 2276475"/>
            <a:gd name="connsiteY7" fmla="*/ 942975 h 962025"/>
            <a:gd name="connsiteX8" fmla="*/ 9525 w 2276475"/>
            <a:gd name="connsiteY8" fmla="*/ 962025 h 962025"/>
            <a:gd name="connsiteX9" fmla="*/ 0 w 2276475"/>
            <a:gd name="connsiteY9" fmla="*/ 9525 h 962025"/>
            <a:gd name="connsiteX0" fmla="*/ 0 w 2276475"/>
            <a:gd name="connsiteY0" fmla="*/ 9525 h 962025"/>
            <a:gd name="connsiteX1" fmla="*/ 266700 w 2276475"/>
            <a:gd name="connsiteY1" fmla="*/ 9525 h 962025"/>
            <a:gd name="connsiteX2" fmla="*/ 266700 w 2276475"/>
            <a:gd name="connsiteY2" fmla="*/ 771525 h 962025"/>
            <a:gd name="connsiteX3" fmla="*/ 771525 w 2276475"/>
            <a:gd name="connsiteY3" fmla="*/ 762000 h 962025"/>
            <a:gd name="connsiteX4" fmla="*/ 771525 w 2276475"/>
            <a:gd name="connsiteY4" fmla="*/ 9525 h 962025"/>
            <a:gd name="connsiteX5" fmla="*/ 1657350 w 2276475"/>
            <a:gd name="connsiteY5" fmla="*/ 0 h 962025"/>
            <a:gd name="connsiteX6" fmla="*/ 2276475 w 2276475"/>
            <a:gd name="connsiteY6" fmla="*/ 771525 h 962025"/>
            <a:gd name="connsiteX7" fmla="*/ 2276475 w 2276475"/>
            <a:gd name="connsiteY7" fmla="*/ 942975 h 962025"/>
            <a:gd name="connsiteX8" fmla="*/ 9525 w 2276475"/>
            <a:gd name="connsiteY8" fmla="*/ 962025 h 962025"/>
            <a:gd name="connsiteX9" fmla="*/ 0 w 2276475"/>
            <a:gd name="connsiteY9" fmla="*/ 9525 h 962025"/>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Lst>
          <a:rect l="l" t="t" r="r" b="b"/>
          <a:pathLst>
            <a:path w="2276475" h="962025">
              <a:moveTo>
                <a:pt x="0" y="9525"/>
              </a:moveTo>
              <a:lnTo>
                <a:pt x="266700" y="9525"/>
              </a:lnTo>
              <a:lnTo>
                <a:pt x="266700" y="771525"/>
              </a:lnTo>
              <a:lnTo>
                <a:pt x="771525" y="762000"/>
              </a:lnTo>
              <a:lnTo>
                <a:pt x="771525" y="9525"/>
              </a:lnTo>
              <a:lnTo>
                <a:pt x="1657350" y="0"/>
              </a:lnTo>
              <a:lnTo>
                <a:pt x="2276475" y="771525"/>
              </a:lnTo>
              <a:lnTo>
                <a:pt x="2276475" y="942975"/>
              </a:lnTo>
              <a:lnTo>
                <a:pt x="9525" y="962025"/>
              </a:lnTo>
              <a:lnTo>
                <a:pt x="0" y="9525"/>
              </a:lnTo>
              <a:close/>
            </a:path>
          </a:pathLst>
        </a:custGeom>
        <a:no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b="1"/>
        </a:p>
      </xdr:txBody>
    </xdr:sp>
    <xdr:clientData/>
  </xdr:twoCellAnchor>
  <xdr:twoCellAnchor>
    <xdr:from>
      <xdr:col>4</xdr:col>
      <xdr:colOff>161925</xdr:colOff>
      <xdr:row>127</xdr:row>
      <xdr:rowOff>0</xdr:rowOff>
    </xdr:from>
    <xdr:to>
      <xdr:col>6</xdr:col>
      <xdr:colOff>76200</xdr:colOff>
      <xdr:row>127</xdr:row>
      <xdr:rowOff>161926</xdr:rowOff>
    </xdr:to>
    <xdr:sp macro="" textlink="">
      <xdr:nvSpPr>
        <xdr:cNvPr id="491" name="Sol Sağ Yukarı Ok 490"/>
        <xdr:cNvSpPr/>
      </xdr:nvSpPr>
      <xdr:spPr>
        <a:xfrm rot="10800000">
          <a:off x="885825" y="25107901"/>
          <a:ext cx="276225" cy="209550"/>
        </a:xfrm>
        <a:prstGeom prst="leftRightUpArrow">
          <a:avLst/>
        </a:prstGeom>
        <a:pattFill prst="dkUpDiag">
          <a:fgClr>
            <a:schemeClr val="accent1"/>
          </a:fgClr>
          <a:bgClr>
            <a:schemeClr val="bg1"/>
          </a:bgClr>
        </a:pattFill>
        <a:ln w="31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p>
      </xdr:txBody>
    </xdr:sp>
    <xdr:clientData/>
  </xdr:twoCellAnchor>
  <xdr:twoCellAnchor>
    <xdr:from>
      <xdr:col>4</xdr:col>
      <xdr:colOff>171450</xdr:colOff>
      <xdr:row>134</xdr:row>
      <xdr:rowOff>180975</xdr:rowOff>
    </xdr:from>
    <xdr:to>
      <xdr:col>13</xdr:col>
      <xdr:colOff>76200</xdr:colOff>
      <xdr:row>134</xdr:row>
      <xdr:rowOff>180975</xdr:rowOff>
    </xdr:to>
    <xdr:sp macro="" textlink="">
      <xdr:nvSpPr>
        <xdr:cNvPr id="693" name="Line 1568"/>
        <xdr:cNvSpPr>
          <a:spLocks noChangeShapeType="1"/>
        </xdr:cNvSpPr>
      </xdr:nvSpPr>
      <xdr:spPr bwMode="auto">
        <a:xfrm flipV="1">
          <a:off x="895350" y="26670000"/>
          <a:ext cx="1552575" cy="0"/>
        </a:xfrm>
        <a:prstGeom prst="line">
          <a:avLst/>
        </a:prstGeom>
        <a:noFill/>
        <a:ln w="12700">
          <a:solidFill>
            <a:srgbClr xmlns:mc="http://schemas.openxmlformats.org/markup-compatibility/2006" xmlns:a14="http://schemas.microsoft.com/office/drawing/2010/main" val="000000" mc:Ignorable="a14" a14:legacySpreadsheetColorIndex="64"/>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16</xdr:col>
      <xdr:colOff>95250</xdr:colOff>
      <xdr:row>125</xdr:row>
      <xdr:rowOff>123824</xdr:rowOff>
    </xdr:from>
    <xdr:to>
      <xdr:col>17</xdr:col>
      <xdr:colOff>85724</xdr:colOff>
      <xdr:row>125</xdr:row>
      <xdr:rowOff>123825</xdr:rowOff>
    </xdr:to>
    <xdr:sp macro="" textlink="">
      <xdr:nvSpPr>
        <xdr:cNvPr id="908" name="Line 1494"/>
        <xdr:cNvSpPr>
          <a:spLocks noChangeShapeType="1"/>
        </xdr:cNvSpPr>
      </xdr:nvSpPr>
      <xdr:spPr bwMode="auto">
        <a:xfrm>
          <a:off x="3028950" y="24517349"/>
          <a:ext cx="171449" cy="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104775</xdr:colOff>
      <xdr:row>122</xdr:row>
      <xdr:rowOff>190499</xdr:rowOff>
    </xdr:from>
    <xdr:to>
      <xdr:col>19</xdr:col>
      <xdr:colOff>95249</xdr:colOff>
      <xdr:row>123</xdr:row>
      <xdr:rowOff>0</xdr:rowOff>
    </xdr:to>
    <xdr:sp macro="" textlink="">
      <xdr:nvSpPr>
        <xdr:cNvPr id="909" name="Line 1494"/>
        <xdr:cNvSpPr>
          <a:spLocks noChangeShapeType="1"/>
        </xdr:cNvSpPr>
      </xdr:nvSpPr>
      <xdr:spPr bwMode="auto">
        <a:xfrm>
          <a:off x="3400425" y="24012524"/>
          <a:ext cx="171449" cy="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152399</xdr:colOff>
      <xdr:row>140</xdr:row>
      <xdr:rowOff>0</xdr:rowOff>
    </xdr:from>
    <xdr:to>
      <xdr:col>2</xdr:col>
      <xdr:colOff>28574</xdr:colOff>
      <xdr:row>153</xdr:row>
      <xdr:rowOff>57149</xdr:rowOff>
    </xdr:to>
    <xdr:sp macro="" textlink="">
      <xdr:nvSpPr>
        <xdr:cNvPr id="2" name="Dikdörtgen 1"/>
        <xdr:cNvSpPr/>
      </xdr:nvSpPr>
      <xdr:spPr>
        <a:xfrm>
          <a:off x="152399" y="28193999"/>
          <a:ext cx="238125" cy="2733675"/>
        </a:xfrm>
        <a:prstGeom prst="rect">
          <a:avLst/>
        </a:prstGeom>
        <a:noFill/>
        <a:ln w="31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p>
      </xdr:txBody>
    </xdr:sp>
    <xdr:clientData/>
  </xdr:twoCellAnchor>
  <xdr:twoCellAnchor>
    <xdr:from>
      <xdr:col>5</xdr:col>
      <xdr:colOff>9525</xdr:colOff>
      <xdr:row>140</xdr:row>
      <xdr:rowOff>0</xdr:rowOff>
    </xdr:from>
    <xdr:to>
      <xdr:col>6</xdr:col>
      <xdr:colOff>66675</xdr:colOff>
      <xdr:row>153</xdr:row>
      <xdr:rowOff>57150</xdr:rowOff>
    </xdr:to>
    <xdr:sp macro="" textlink="">
      <xdr:nvSpPr>
        <xdr:cNvPr id="914" name="Dikdörtgen 913"/>
        <xdr:cNvSpPr/>
      </xdr:nvSpPr>
      <xdr:spPr>
        <a:xfrm>
          <a:off x="914400" y="28194000"/>
          <a:ext cx="238125" cy="2733675"/>
        </a:xfrm>
        <a:prstGeom prst="rect">
          <a:avLst/>
        </a:prstGeom>
        <a:noFill/>
        <a:ln w="31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p>
      </xdr:txBody>
    </xdr:sp>
    <xdr:clientData/>
  </xdr:twoCellAnchor>
  <xdr:twoCellAnchor>
    <xdr:from>
      <xdr:col>6</xdr:col>
      <xdr:colOff>66676</xdr:colOff>
      <xdr:row>144</xdr:row>
      <xdr:rowOff>9525</xdr:rowOff>
    </xdr:from>
    <xdr:to>
      <xdr:col>13</xdr:col>
      <xdr:colOff>28575</xdr:colOff>
      <xdr:row>145</xdr:row>
      <xdr:rowOff>19051</xdr:rowOff>
    </xdr:to>
    <xdr:sp macro="" textlink="">
      <xdr:nvSpPr>
        <xdr:cNvPr id="915" name="Dikdörtgen 914"/>
        <xdr:cNvSpPr/>
      </xdr:nvSpPr>
      <xdr:spPr>
        <a:xfrm>
          <a:off x="1152526" y="28975050"/>
          <a:ext cx="1247774" cy="200026"/>
        </a:xfrm>
        <a:prstGeom prst="rect">
          <a:avLst/>
        </a:prstGeom>
        <a:noFill/>
        <a:ln w="31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p>
      </xdr:txBody>
    </xdr:sp>
    <xdr:clientData/>
  </xdr:twoCellAnchor>
  <xdr:twoCellAnchor>
    <xdr:from>
      <xdr:col>5</xdr:col>
      <xdr:colOff>95251</xdr:colOff>
      <xdr:row>144</xdr:row>
      <xdr:rowOff>66675</xdr:rowOff>
    </xdr:from>
    <xdr:to>
      <xdr:col>5</xdr:col>
      <xdr:colOff>161925</xdr:colOff>
      <xdr:row>147</xdr:row>
      <xdr:rowOff>180975</xdr:rowOff>
    </xdr:to>
    <xdr:sp macro="" textlink="">
      <xdr:nvSpPr>
        <xdr:cNvPr id="916" name="Dikdörtgen 915"/>
        <xdr:cNvSpPr/>
      </xdr:nvSpPr>
      <xdr:spPr>
        <a:xfrm>
          <a:off x="1000126" y="29032200"/>
          <a:ext cx="66674" cy="685800"/>
        </a:xfrm>
        <a:prstGeom prst="rect">
          <a:avLst/>
        </a:prstGeom>
        <a:pattFill prst="ltUpDiag">
          <a:fgClr>
            <a:schemeClr val="accent1"/>
          </a:fgClr>
          <a:bgClr>
            <a:schemeClr val="bg1"/>
          </a:bgClr>
        </a:patt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p>
      </xdr:txBody>
    </xdr:sp>
    <xdr:clientData/>
  </xdr:twoCellAnchor>
  <xdr:twoCellAnchor>
    <xdr:from>
      <xdr:col>2</xdr:col>
      <xdr:colOff>38100</xdr:colOff>
      <xdr:row>140</xdr:row>
      <xdr:rowOff>0</xdr:rowOff>
    </xdr:from>
    <xdr:to>
      <xdr:col>5</xdr:col>
      <xdr:colOff>0</xdr:colOff>
      <xdr:row>153</xdr:row>
      <xdr:rowOff>57150</xdr:rowOff>
    </xdr:to>
    <xdr:sp macro="" textlink="">
      <xdr:nvSpPr>
        <xdr:cNvPr id="918" name="Dikdörtgen 917"/>
        <xdr:cNvSpPr/>
      </xdr:nvSpPr>
      <xdr:spPr>
        <a:xfrm>
          <a:off x="400050" y="28194000"/>
          <a:ext cx="504825" cy="2733675"/>
        </a:xfrm>
        <a:prstGeom prst="rect">
          <a:avLst/>
        </a:prstGeom>
        <a:noFill/>
        <a:ln w="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p>
      </xdr:txBody>
    </xdr:sp>
    <xdr:clientData/>
  </xdr:twoCellAnchor>
  <xdr:twoCellAnchor>
    <xdr:from>
      <xdr:col>6</xdr:col>
      <xdr:colOff>66675</xdr:colOff>
      <xdr:row>147</xdr:row>
      <xdr:rowOff>28575</xdr:rowOff>
    </xdr:from>
    <xdr:to>
      <xdr:col>13</xdr:col>
      <xdr:colOff>28575</xdr:colOff>
      <xdr:row>148</xdr:row>
      <xdr:rowOff>28575</xdr:rowOff>
    </xdr:to>
    <xdr:sp macro="" textlink="">
      <xdr:nvSpPr>
        <xdr:cNvPr id="919" name="Dikdörtgen 918"/>
        <xdr:cNvSpPr/>
      </xdr:nvSpPr>
      <xdr:spPr>
        <a:xfrm>
          <a:off x="1152525" y="29565600"/>
          <a:ext cx="1247775" cy="190500"/>
        </a:xfrm>
        <a:prstGeom prst="rect">
          <a:avLst/>
        </a:prstGeom>
        <a:noFill/>
        <a:ln w="31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p>
      </xdr:txBody>
    </xdr:sp>
    <xdr:clientData/>
  </xdr:twoCellAnchor>
  <xdr:twoCellAnchor>
    <xdr:from>
      <xdr:col>5</xdr:col>
      <xdr:colOff>0</xdr:colOff>
      <xdr:row>147</xdr:row>
      <xdr:rowOff>28575</xdr:rowOff>
    </xdr:from>
    <xdr:to>
      <xdr:col>6</xdr:col>
      <xdr:colOff>76200</xdr:colOff>
      <xdr:row>147</xdr:row>
      <xdr:rowOff>28575</xdr:rowOff>
    </xdr:to>
    <xdr:sp macro="" textlink="">
      <xdr:nvSpPr>
        <xdr:cNvPr id="920" name="Line 1541"/>
        <xdr:cNvSpPr>
          <a:spLocks noChangeShapeType="1"/>
        </xdr:cNvSpPr>
      </xdr:nvSpPr>
      <xdr:spPr bwMode="auto">
        <a:xfrm flipV="1">
          <a:off x="904875" y="29565600"/>
          <a:ext cx="257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28574</xdr:colOff>
      <xdr:row>145</xdr:row>
      <xdr:rowOff>0</xdr:rowOff>
    </xdr:from>
    <xdr:to>
      <xdr:col>13</xdr:col>
      <xdr:colOff>28575</xdr:colOff>
      <xdr:row>147</xdr:row>
      <xdr:rowOff>47625</xdr:rowOff>
    </xdr:to>
    <xdr:sp macro="" textlink="">
      <xdr:nvSpPr>
        <xdr:cNvPr id="922" name="Line 1541"/>
        <xdr:cNvSpPr>
          <a:spLocks noChangeShapeType="1"/>
        </xdr:cNvSpPr>
      </xdr:nvSpPr>
      <xdr:spPr bwMode="auto">
        <a:xfrm flipH="1" flipV="1">
          <a:off x="2400299" y="29156025"/>
          <a:ext cx="1"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171448</xdr:colOff>
      <xdr:row>144</xdr:row>
      <xdr:rowOff>0</xdr:rowOff>
    </xdr:from>
    <xdr:to>
      <xdr:col>9</xdr:col>
      <xdr:colOff>171449</xdr:colOff>
      <xdr:row>145</xdr:row>
      <xdr:rowOff>19050</xdr:rowOff>
    </xdr:to>
    <xdr:sp macro="" textlink="">
      <xdr:nvSpPr>
        <xdr:cNvPr id="923" name="Line 1541"/>
        <xdr:cNvSpPr>
          <a:spLocks noChangeShapeType="1"/>
        </xdr:cNvSpPr>
      </xdr:nvSpPr>
      <xdr:spPr bwMode="auto">
        <a:xfrm flipH="1" flipV="1">
          <a:off x="1800223" y="28965525"/>
          <a:ext cx="1" cy="2095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171449</xdr:colOff>
      <xdr:row>147</xdr:row>
      <xdr:rowOff>38099</xdr:rowOff>
    </xdr:from>
    <xdr:to>
      <xdr:col>9</xdr:col>
      <xdr:colOff>171449</xdr:colOff>
      <xdr:row>148</xdr:row>
      <xdr:rowOff>19048</xdr:rowOff>
    </xdr:to>
    <xdr:sp macro="" textlink="">
      <xdr:nvSpPr>
        <xdr:cNvPr id="924" name="Line 1541"/>
        <xdr:cNvSpPr>
          <a:spLocks noChangeShapeType="1"/>
        </xdr:cNvSpPr>
      </xdr:nvSpPr>
      <xdr:spPr bwMode="auto">
        <a:xfrm flipH="1" flipV="1">
          <a:off x="1800224" y="29575124"/>
          <a:ext cx="0" cy="17144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171449</xdr:colOff>
      <xdr:row>145</xdr:row>
      <xdr:rowOff>180975</xdr:rowOff>
    </xdr:from>
    <xdr:to>
      <xdr:col>6</xdr:col>
      <xdr:colOff>85724</xdr:colOff>
      <xdr:row>146</xdr:row>
      <xdr:rowOff>123825</xdr:rowOff>
    </xdr:to>
    <xdr:sp macro="" textlink="">
      <xdr:nvSpPr>
        <xdr:cNvPr id="925" name="Sol Sağ Yukarı Ok 924"/>
        <xdr:cNvSpPr/>
      </xdr:nvSpPr>
      <xdr:spPr>
        <a:xfrm rot="10800000">
          <a:off x="895349" y="29337000"/>
          <a:ext cx="276225" cy="133350"/>
        </a:xfrm>
        <a:prstGeom prst="leftRightUpArrow">
          <a:avLst/>
        </a:prstGeom>
        <a:pattFill prst="dkUpDiag">
          <a:fgClr>
            <a:schemeClr val="accent1"/>
          </a:fgClr>
          <a:bgClr>
            <a:schemeClr val="bg1"/>
          </a:bgClr>
        </a:pattFill>
        <a:ln w="31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p>
      </xdr:txBody>
    </xdr:sp>
    <xdr:clientData/>
  </xdr:twoCellAnchor>
  <xdr:twoCellAnchor>
    <xdr:from>
      <xdr:col>17</xdr:col>
      <xdr:colOff>114300</xdr:colOff>
      <xdr:row>141</xdr:row>
      <xdr:rowOff>0</xdr:rowOff>
    </xdr:from>
    <xdr:to>
      <xdr:col>17</xdr:col>
      <xdr:colOff>114300</xdr:colOff>
      <xdr:row>149</xdr:row>
      <xdr:rowOff>114300</xdr:rowOff>
    </xdr:to>
    <xdr:sp macro="" textlink="">
      <xdr:nvSpPr>
        <xdr:cNvPr id="926" name="Line 1523"/>
        <xdr:cNvSpPr>
          <a:spLocks noChangeShapeType="1"/>
        </xdr:cNvSpPr>
      </xdr:nvSpPr>
      <xdr:spPr bwMode="auto">
        <a:xfrm>
          <a:off x="3228975" y="28013025"/>
          <a:ext cx="0" cy="1638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104775</xdr:colOff>
      <xdr:row>145</xdr:row>
      <xdr:rowOff>9525</xdr:rowOff>
    </xdr:from>
    <xdr:to>
      <xdr:col>18</xdr:col>
      <xdr:colOff>38100</xdr:colOff>
      <xdr:row>145</xdr:row>
      <xdr:rowOff>9525</xdr:rowOff>
    </xdr:to>
    <xdr:sp macro="" textlink="">
      <xdr:nvSpPr>
        <xdr:cNvPr id="927" name="Line 1544"/>
        <xdr:cNvSpPr>
          <a:spLocks noChangeShapeType="1"/>
        </xdr:cNvSpPr>
      </xdr:nvSpPr>
      <xdr:spPr bwMode="auto">
        <a:xfrm>
          <a:off x="3038475" y="29165550"/>
          <a:ext cx="295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133350</xdr:colOff>
      <xdr:row>147</xdr:row>
      <xdr:rowOff>19050</xdr:rowOff>
    </xdr:from>
    <xdr:to>
      <xdr:col>18</xdr:col>
      <xdr:colOff>66675</xdr:colOff>
      <xdr:row>147</xdr:row>
      <xdr:rowOff>19050</xdr:rowOff>
    </xdr:to>
    <xdr:sp macro="" textlink="">
      <xdr:nvSpPr>
        <xdr:cNvPr id="928" name="Line 1544"/>
        <xdr:cNvSpPr>
          <a:spLocks noChangeShapeType="1"/>
        </xdr:cNvSpPr>
      </xdr:nvSpPr>
      <xdr:spPr bwMode="auto">
        <a:xfrm>
          <a:off x="3067050" y="29556075"/>
          <a:ext cx="295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133350</xdr:colOff>
      <xdr:row>148</xdr:row>
      <xdr:rowOff>38100</xdr:rowOff>
    </xdr:from>
    <xdr:to>
      <xdr:col>18</xdr:col>
      <xdr:colOff>66675</xdr:colOff>
      <xdr:row>148</xdr:row>
      <xdr:rowOff>38100</xdr:rowOff>
    </xdr:to>
    <xdr:sp macro="" textlink="">
      <xdr:nvSpPr>
        <xdr:cNvPr id="929" name="Line 1544"/>
        <xdr:cNvSpPr>
          <a:spLocks noChangeShapeType="1"/>
        </xdr:cNvSpPr>
      </xdr:nvSpPr>
      <xdr:spPr bwMode="auto">
        <a:xfrm>
          <a:off x="3067050" y="29765625"/>
          <a:ext cx="295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142</xdr:row>
      <xdr:rowOff>171450</xdr:rowOff>
    </xdr:from>
    <xdr:to>
      <xdr:col>17</xdr:col>
      <xdr:colOff>133350</xdr:colOff>
      <xdr:row>142</xdr:row>
      <xdr:rowOff>180975</xdr:rowOff>
    </xdr:to>
    <xdr:sp macro="" textlink="">
      <xdr:nvSpPr>
        <xdr:cNvPr id="933" name="Line 1568"/>
        <xdr:cNvSpPr>
          <a:spLocks noChangeShapeType="1"/>
        </xdr:cNvSpPr>
      </xdr:nvSpPr>
      <xdr:spPr bwMode="auto">
        <a:xfrm>
          <a:off x="1181100" y="28755975"/>
          <a:ext cx="2066925" cy="9525"/>
        </a:xfrm>
        <a:prstGeom prst="line">
          <a:avLst/>
        </a:prstGeom>
        <a:noFill/>
        <a:ln w="12700">
          <a:solidFill>
            <a:srgbClr xmlns:mc="http://schemas.openxmlformats.org/markup-compatibility/2006" xmlns:a14="http://schemas.microsoft.com/office/drawing/2010/main" val="000000" mc:Ignorable="a14" a14:legacySpreadsheetColorIndex="64"/>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149</xdr:row>
      <xdr:rowOff>66675</xdr:rowOff>
    </xdr:from>
    <xdr:to>
      <xdr:col>17</xdr:col>
      <xdr:colOff>152400</xdr:colOff>
      <xdr:row>149</xdr:row>
      <xdr:rowOff>76200</xdr:rowOff>
    </xdr:to>
    <xdr:sp macro="" textlink="">
      <xdr:nvSpPr>
        <xdr:cNvPr id="934" name="Line 1568"/>
        <xdr:cNvSpPr>
          <a:spLocks noChangeShapeType="1"/>
        </xdr:cNvSpPr>
      </xdr:nvSpPr>
      <xdr:spPr bwMode="auto">
        <a:xfrm>
          <a:off x="1181100" y="29984700"/>
          <a:ext cx="2085975" cy="9525"/>
        </a:xfrm>
        <a:prstGeom prst="line">
          <a:avLst/>
        </a:prstGeom>
        <a:noFill/>
        <a:ln w="12700">
          <a:solidFill>
            <a:srgbClr xmlns:mc="http://schemas.openxmlformats.org/markup-compatibility/2006" xmlns:a14="http://schemas.microsoft.com/office/drawing/2010/main" val="000000" mc:Ignorable="a14" a14:legacySpreadsheetColorIndex="64"/>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11</xdr:col>
      <xdr:colOff>133349</xdr:colOff>
      <xdr:row>118</xdr:row>
      <xdr:rowOff>123826</xdr:rowOff>
    </xdr:from>
    <xdr:to>
      <xdr:col>15</xdr:col>
      <xdr:colOff>171449</xdr:colOff>
      <xdr:row>122</xdr:row>
      <xdr:rowOff>142876</xdr:rowOff>
    </xdr:to>
    <xdr:sp macro="" textlink="">
      <xdr:nvSpPr>
        <xdr:cNvPr id="936" name="Serbest Form 935"/>
        <xdr:cNvSpPr/>
      </xdr:nvSpPr>
      <xdr:spPr>
        <a:xfrm>
          <a:off x="2143124" y="23183851"/>
          <a:ext cx="781050" cy="781050"/>
        </a:xfrm>
        <a:custGeom>
          <a:avLst/>
          <a:gdLst>
            <a:gd name="connsiteX0" fmla="*/ 142875 w 857250"/>
            <a:gd name="connsiteY0" fmla="*/ 0 h 809625"/>
            <a:gd name="connsiteX1" fmla="*/ 857250 w 857250"/>
            <a:gd name="connsiteY1" fmla="*/ 190500 h 809625"/>
            <a:gd name="connsiteX2" fmla="*/ 857250 w 857250"/>
            <a:gd name="connsiteY2" fmla="*/ 609600 h 809625"/>
            <a:gd name="connsiteX3" fmla="*/ 685800 w 857250"/>
            <a:gd name="connsiteY3" fmla="*/ 809625 h 809625"/>
            <a:gd name="connsiteX4" fmla="*/ 685800 w 857250"/>
            <a:gd name="connsiteY4" fmla="*/ 304800 h 809625"/>
            <a:gd name="connsiteX5" fmla="*/ 0 w 857250"/>
            <a:gd name="connsiteY5" fmla="*/ 133350 h 809625"/>
            <a:gd name="connsiteX6" fmla="*/ 0 w 857250"/>
            <a:gd name="connsiteY6" fmla="*/ 133350 h 809625"/>
            <a:gd name="connsiteX0" fmla="*/ 142875 w 857250"/>
            <a:gd name="connsiteY0" fmla="*/ 0 h 809625"/>
            <a:gd name="connsiteX1" fmla="*/ 857250 w 857250"/>
            <a:gd name="connsiteY1" fmla="*/ 190500 h 809625"/>
            <a:gd name="connsiteX2" fmla="*/ 857250 w 857250"/>
            <a:gd name="connsiteY2" fmla="*/ 609600 h 809625"/>
            <a:gd name="connsiteX3" fmla="*/ 685800 w 857250"/>
            <a:gd name="connsiteY3" fmla="*/ 809625 h 809625"/>
            <a:gd name="connsiteX4" fmla="*/ 409575 w 857250"/>
            <a:gd name="connsiteY4" fmla="*/ 523875 h 809625"/>
            <a:gd name="connsiteX5" fmla="*/ 0 w 857250"/>
            <a:gd name="connsiteY5" fmla="*/ 133350 h 809625"/>
            <a:gd name="connsiteX6" fmla="*/ 0 w 857250"/>
            <a:gd name="connsiteY6" fmla="*/ 133350 h 809625"/>
            <a:gd name="connsiteX0" fmla="*/ 142875 w 857250"/>
            <a:gd name="connsiteY0" fmla="*/ 0 h 809625"/>
            <a:gd name="connsiteX1" fmla="*/ 657225 w 857250"/>
            <a:gd name="connsiteY1" fmla="*/ 447675 h 809625"/>
            <a:gd name="connsiteX2" fmla="*/ 857250 w 857250"/>
            <a:gd name="connsiteY2" fmla="*/ 609600 h 809625"/>
            <a:gd name="connsiteX3" fmla="*/ 685800 w 857250"/>
            <a:gd name="connsiteY3" fmla="*/ 809625 h 809625"/>
            <a:gd name="connsiteX4" fmla="*/ 409575 w 857250"/>
            <a:gd name="connsiteY4" fmla="*/ 523875 h 809625"/>
            <a:gd name="connsiteX5" fmla="*/ 0 w 857250"/>
            <a:gd name="connsiteY5" fmla="*/ 133350 h 809625"/>
            <a:gd name="connsiteX6" fmla="*/ 0 w 857250"/>
            <a:gd name="connsiteY6" fmla="*/ 133350 h 809625"/>
            <a:gd name="connsiteX0" fmla="*/ 142875 w 819150"/>
            <a:gd name="connsiteY0" fmla="*/ 0 h 809625"/>
            <a:gd name="connsiteX1" fmla="*/ 657225 w 819150"/>
            <a:gd name="connsiteY1" fmla="*/ 447675 h 809625"/>
            <a:gd name="connsiteX2" fmla="*/ 819150 w 819150"/>
            <a:gd name="connsiteY2" fmla="*/ 647700 h 809625"/>
            <a:gd name="connsiteX3" fmla="*/ 685800 w 819150"/>
            <a:gd name="connsiteY3" fmla="*/ 809625 h 809625"/>
            <a:gd name="connsiteX4" fmla="*/ 409575 w 819150"/>
            <a:gd name="connsiteY4" fmla="*/ 523875 h 809625"/>
            <a:gd name="connsiteX5" fmla="*/ 0 w 819150"/>
            <a:gd name="connsiteY5" fmla="*/ 133350 h 809625"/>
            <a:gd name="connsiteX6" fmla="*/ 0 w 819150"/>
            <a:gd name="connsiteY6" fmla="*/ 133350 h 809625"/>
            <a:gd name="connsiteX0" fmla="*/ 142875 w 819150"/>
            <a:gd name="connsiteY0" fmla="*/ 0 h 809625"/>
            <a:gd name="connsiteX1" fmla="*/ 647700 w 819150"/>
            <a:gd name="connsiteY1" fmla="*/ 485775 h 809625"/>
            <a:gd name="connsiteX2" fmla="*/ 819150 w 819150"/>
            <a:gd name="connsiteY2" fmla="*/ 647700 h 809625"/>
            <a:gd name="connsiteX3" fmla="*/ 685800 w 819150"/>
            <a:gd name="connsiteY3" fmla="*/ 809625 h 809625"/>
            <a:gd name="connsiteX4" fmla="*/ 409575 w 819150"/>
            <a:gd name="connsiteY4" fmla="*/ 523875 h 809625"/>
            <a:gd name="connsiteX5" fmla="*/ 0 w 819150"/>
            <a:gd name="connsiteY5" fmla="*/ 133350 h 809625"/>
            <a:gd name="connsiteX6" fmla="*/ 0 w 819150"/>
            <a:gd name="connsiteY6" fmla="*/ 133350 h 809625"/>
            <a:gd name="connsiteX0" fmla="*/ 142875 w 879828"/>
            <a:gd name="connsiteY0" fmla="*/ 0 h 809625"/>
            <a:gd name="connsiteX1" fmla="*/ 647700 w 879828"/>
            <a:gd name="connsiteY1" fmla="*/ 485775 h 809625"/>
            <a:gd name="connsiteX2" fmla="*/ 879828 w 879828"/>
            <a:gd name="connsiteY2" fmla="*/ 677686 h 809625"/>
            <a:gd name="connsiteX3" fmla="*/ 685800 w 879828"/>
            <a:gd name="connsiteY3" fmla="*/ 809625 h 809625"/>
            <a:gd name="connsiteX4" fmla="*/ 409575 w 879828"/>
            <a:gd name="connsiteY4" fmla="*/ 523875 h 809625"/>
            <a:gd name="connsiteX5" fmla="*/ 0 w 879828"/>
            <a:gd name="connsiteY5" fmla="*/ 133350 h 809625"/>
            <a:gd name="connsiteX6" fmla="*/ 0 w 879828"/>
            <a:gd name="connsiteY6" fmla="*/ 133350 h 809625"/>
            <a:gd name="connsiteX0" fmla="*/ 142875 w 849489"/>
            <a:gd name="connsiteY0" fmla="*/ 0 h 809625"/>
            <a:gd name="connsiteX1" fmla="*/ 647700 w 849489"/>
            <a:gd name="connsiteY1" fmla="*/ 485775 h 809625"/>
            <a:gd name="connsiteX2" fmla="*/ 849489 w 849489"/>
            <a:gd name="connsiteY2" fmla="*/ 707672 h 809625"/>
            <a:gd name="connsiteX3" fmla="*/ 685800 w 849489"/>
            <a:gd name="connsiteY3" fmla="*/ 809625 h 809625"/>
            <a:gd name="connsiteX4" fmla="*/ 409575 w 849489"/>
            <a:gd name="connsiteY4" fmla="*/ 523875 h 809625"/>
            <a:gd name="connsiteX5" fmla="*/ 0 w 849489"/>
            <a:gd name="connsiteY5" fmla="*/ 133350 h 809625"/>
            <a:gd name="connsiteX6" fmla="*/ 0 w 849489"/>
            <a:gd name="connsiteY6" fmla="*/ 133350 h 809625"/>
            <a:gd name="connsiteX0" fmla="*/ 142875 w 849489"/>
            <a:gd name="connsiteY0" fmla="*/ 0 h 809625"/>
            <a:gd name="connsiteX1" fmla="*/ 647700 w 849489"/>
            <a:gd name="connsiteY1" fmla="*/ 485775 h 809625"/>
            <a:gd name="connsiteX2" fmla="*/ 849489 w 849489"/>
            <a:gd name="connsiteY2" fmla="*/ 638557 h 809625"/>
            <a:gd name="connsiteX3" fmla="*/ 685800 w 849489"/>
            <a:gd name="connsiteY3" fmla="*/ 809625 h 809625"/>
            <a:gd name="connsiteX4" fmla="*/ 409575 w 849489"/>
            <a:gd name="connsiteY4" fmla="*/ 523875 h 809625"/>
            <a:gd name="connsiteX5" fmla="*/ 0 w 849489"/>
            <a:gd name="connsiteY5" fmla="*/ 133350 h 809625"/>
            <a:gd name="connsiteX6" fmla="*/ 0 w 849489"/>
            <a:gd name="connsiteY6" fmla="*/ 133350 h 809625"/>
            <a:gd name="connsiteX0" fmla="*/ 142875 w 849489"/>
            <a:gd name="connsiteY0" fmla="*/ 0 h 809625"/>
            <a:gd name="connsiteX1" fmla="*/ 647700 w 849489"/>
            <a:gd name="connsiteY1" fmla="*/ 485775 h 809625"/>
            <a:gd name="connsiteX2" fmla="*/ 849489 w 849489"/>
            <a:gd name="connsiteY2" fmla="*/ 658304 h 809625"/>
            <a:gd name="connsiteX3" fmla="*/ 685800 w 849489"/>
            <a:gd name="connsiteY3" fmla="*/ 809625 h 809625"/>
            <a:gd name="connsiteX4" fmla="*/ 409575 w 849489"/>
            <a:gd name="connsiteY4" fmla="*/ 523875 h 809625"/>
            <a:gd name="connsiteX5" fmla="*/ 0 w 849489"/>
            <a:gd name="connsiteY5" fmla="*/ 133350 h 809625"/>
            <a:gd name="connsiteX6" fmla="*/ 0 w 849489"/>
            <a:gd name="connsiteY6" fmla="*/ 133350 h 809625"/>
            <a:gd name="connsiteX0" fmla="*/ 142875 w 809037"/>
            <a:gd name="connsiteY0" fmla="*/ 0 h 809625"/>
            <a:gd name="connsiteX1" fmla="*/ 647700 w 809037"/>
            <a:gd name="connsiteY1" fmla="*/ 485775 h 809625"/>
            <a:gd name="connsiteX2" fmla="*/ 809037 w 809037"/>
            <a:gd name="connsiteY2" fmla="*/ 658304 h 809625"/>
            <a:gd name="connsiteX3" fmla="*/ 685800 w 809037"/>
            <a:gd name="connsiteY3" fmla="*/ 809625 h 809625"/>
            <a:gd name="connsiteX4" fmla="*/ 409575 w 809037"/>
            <a:gd name="connsiteY4" fmla="*/ 523875 h 809625"/>
            <a:gd name="connsiteX5" fmla="*/ 0 w 809037"/>
            <a:gd name="connsiteY5" fmla="*/ 133350 h 809625"/>
            <a:gd name="connsiteX6" fmla="*/ 0 w 809037"/>
            <a:gd name="connsiteY6" fmla="*/ 133350 h 809625"/>
            <a:gd name="connsiteX0" fmla="*/ 142875 w 829263"/>
            <a:gd name="connsiteY0" fmla="*/ 0 h 809625"/>
            <a:gd name="connsiteX1" fmla="*/ 647700 w 829263"/>
            <a:gd name="connsiteY1" fmla="*/ 485775 h 809625"/>
            <a:gd name="connsiteX2" fmla="*/ 829263 w 829263"/>
            <a:gd name="connsiteY2" fmla="*/ 658304 h 809625"/>
            <a:gd name="connsiteX3" fmla="*/ 685800 w 829263"/>
            <a:gd name="connsiteY3" fmla="*/ 809625 h 809625"/>
            <a:gd name="connsiteX4" fmla="*/ 409575 w 829263"/>
            <a:gd name="connsiteY4" fmla="*/ 523875 h 809625"/>
            <a:gd name="connsiteX5" fmla="*/ 0 w 829263"/>
            <a:gd name="connsiteY5" fmla="*/ 133350 h 809625"/>
            <a:gd name="connsiteX6" fmla="*/ 0 w 829263"/>
            <a:gd name="connsiteY6" fmla="*/ 133350 h 809625"/>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Lst>
          <a:rect l="l" t="t" r="r" b="b"/>
          <a:pathLst>
            <a:path w="829263" h="809625">
              <a:moveTo>
                <a:pt x="142875" y="0"/>
              </a:moveTo>
              <a:lnTo>
                <a:pt x="647700" y="485775"/>
              </a:lnTo>
              <a:lnTo>
                <a:pt x="829263" y="658304"/>
              </a:lnTo>
              <a:lnTo>
                <a:pt x="685800" y="809625"/>
              </a:lnTo>
              <a:lnTo>
                <a:pt x="409575" y="523875"/>
              </a:lnTo>
              <a:lnTo>
                <a:pt x="0" y="133350"/>
              </a:lnTo>
              <a:lnTo>
                <a:pt x="0" y="133350"/>
              </a:lnTo>
            </a:path>
          </a:pathLst>
        </a:cu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p>
      </xdr:txBody>
    </xdr:sp>
    <xdr:clientData/>
  </xdr:twoCellAnchor>
  <xdr:twoCellAnchor>
    <xdr:from>
      <xdr:col>6</xdr:col>
      <xdr:colOff>19050</xdr:colOff>
      <xdr:row>121</xdr:row>
      <xdr:rowOff>180975</xdr:rowOff>
    </xdr:from>
    <xdr:to>
      <xdr:col>16</xdr:col>
      <xdr:colOff>0</xdr:colOff>
      <xdr:row>126</xdr:row>
      <xdr:rowOff>123825</xdr:rowOff>
    </xdr:to>
    <xdr:sp macro="" textlink="">
      <xdr:nvSpPr>
        <xdr:cNvPr id="3" name="Serbest Form 2"/>
        <xdr:cNvSpPr/>
      </xdr:nvSpPr>
      <xdr:spPr>
        <a:xfrm>
          <a:off x="1104900" y="23812500"/>
          <a:ext cx="1828800" cy="895350"/>
        </a:xfrm>
        <a:custGeom>
          <a:avLst/>
          <a:gdLst>
            <a:gd name="connsiteX0" fmla="*/ 1276350 w 1828800"/>
            <a:gd name="connsiteY0" fmla="*/ 523875 h 895350"/>
            <a:gd name="connsiteX1" fmla="*/ 1828800 w 1828800"/>
            <a:gd name="connsiteY1" fmla="*/ 0 h 895350"/>
            <a:gd name="connsiteX2" fmla="*/ 1819275 w 1828800"/>
            <a:gd name="connsiteY2" fmla="*/ 161925 h 895350"/>
            <a:gd name="connsiteX3" fmla="*/ 1323975 w 1828800"/>
            <a:gd name="connsiteY3" fmla="*/ 685800 h 895350"/>
            <a:gd name="connsiteX4" fmla="*/ 200025 w 1828800"/>
            <a:gd name="connsiteY4" fmla="*/ 685800 h 895350"/>
            <a:gd name="connsiteX5" fmla="*/ 0 w 1828800"/>
            <a:gd name="connsiteY5" fmla="*/ 895350 h 895350"/>
            <a:gd name="connsiteX6" fmla="*/ 28575 w 1828800"/>
            <a:gd name="connsiteY6" fmla="*/ 895350 h 89535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Lst>
          <a:rect l="l" t="t" r="r" b="b"/>
          <a:pathLst>
            <a:path w="1828800" h="895350">
              <a:moveTo>
                <a:pt x="1276350" y="523875"/>
              </a:moveTo>
              <a:lnTo>
                <a:pt x="1828800" y="0"/>
              </a:lnTo>
              <a:lnTo>
                <a:pt x="1819275" y="161925"/>
              </a:lnTo>
              <a:lnTo>
                <a:pt x="1323975" y="685800"/>
              </a:lnTo>
              <a:lnTo>
                <a:pt x="200025" y="685800"/>
              </a:lnTo>
              <a:lnTo>
                <a:pt x="0" y="895350"/>
              </a:lnTo>
              <a:lnTo>
                <a:pt x="28575" y="895350"/>
              </a:lnTo>
            </a:path>
          </a:pathLst>
        </a:cu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p>
      </xdr:txBody>
    </xdr:sp>
    <xdr:clientData/>
  </xdr:twoCellAnchor>
  <xdr:twoCellAnchor>
    <xdr:from>
      <xdr:col>16</xdr:col>
      <xdr:colOff>57150</xdr:colOff>
      <xdr:row>123</xdr:row>
      <xdr:rowOff>104775</xdr:rowOff>
    </xdr:from>
    <xdr:to>
      <xdr:col>17</xdr:col>
      <xdr:colOff>85725</xdr:colOff>
      <xdr:row>124</xdr:row>
      <xdr:rowOff>133351</xdr:rowOff>
    </xdr:to>
    <xdr:sp macro="" textlink="">
      <xdr:nvSpPr>
        <xdr:cNvPr id="937" name="Line 1586"/>
        <xdr:cNvSpPr>
          <a:spLocks noChangeShapeType="1"/>
        </xdr:cNvSpPr>
      </xdr:nvSpPr>
      <xdr:spPr bwMode="auto">
        <a:xfrm flipH="1">
          <a:off x="2990850" y="24117300"/>
          <a:ext cx="209550" cy="219076"/>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a:tailEnd type="triangle"/>
        </a:ln>
        <a:extLst>
          <a:ext uri="{909E8E84-426E-40DD-AFC4-6F175D3DCCD1}">
            <a14:hiddenFill xmlns:a14="http://schemas.microsoft.com/office/drawing/2010/main">
              <a:noFill/>
            </a14:hiddenFill>
          </a:ext>
        </a:extLst>
      </xdr:spPr>
    </xdr:sp>
    <xdr:clientData/>
  </xdr:twoCellAnchor>
  <xdr:twoCellAnchor>
    <xdr:from>
      <xdr:col>16</xdr:col>
      <xdr:colOff>114299</xdr:colOff>
      <xdr:row>123</xdr:row>
      <xdr:rowOff>0</xdr:rowOff>
    </xdr:from>
    <xdr:to>
      <xdr:col>19</xdr:col>
      <xdr:colOff>28573</xdr:colOff>
      <xdr:row>125</xdr:row>
      <xdr:rowOff>142875</xdr:rowOff>
    </xdr:to>
    <xdr:sp macro="" textlink="">
      <xdr:nvSpPr>
        <xdr:cNvPr id="938" name="Line 1586"/>
        <xdr:cNvSpPr>
          <a:spLocks noChangeShapeType="1"/>
        </xdr:cNvSpPr>
      </xdr:nvSpPr>
      <xdr:spPr bwMode="auto">
        <a:xfrm flipH="1">
          <a:off x="3047999" y="24012525"/>
          <a:ext cx="457199" cy="5238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a:tailEnd type="triangle"/>
        </a:ln>
        <a:extLst>
          <a:ext uri="{909E8E84-426E-40DD-AFC4-6F175D3DCCD1}">
            <a14:hiddenFill xmlns:a14="http://schemas.microsoft.com/office/drawing/2010/main">
              <a:noFill/>
            </a14:hiddenFill>
          </a:ext>
        </a:extLst>
      </xdr:spPr>
    </xdr:sp>
    <xdr:clientData/>
  </xdr:twoCellAnchor>
  <xdr:twoCellAnchor>
    <xdr:from>
      <xdr:col>17</xdr:col>
      <xdr:colOff>0</xdr:colOff>
      <xdr:row>127</xdr:row>
      <xdr:rowOff>0</xdr:rowOff>
    </xdr:from>
    <xdr:to>
      <xdr:col>17</xdr:col>
      <xdr:colOff>0</xdr:colOff>
      <xdr:row>135</xdr:row>
      <xdr:rowOff>9525</xdr:rowOff>
    </xdr:to>
    <xdr:sp macro="" textlink="">
      <xdr:nvSpPr>
        <xdr:cNvPr id="939" name="Line 1523"/>
        <xdr:cNvSpPr>
          <a:spLocks noChangeShapeType="1"/>
        </xdr:cNvSpPr>
      </xdr:nvSpPr>
      <xdr:spPr bwMode="auto">
        <a:xfrm flipH="1">
          <a:off x="3114675" y="25088850"/>
          <a:ext cx="0" cy="16002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57150</xdr:colOff>
      <xdr:row>127</xdr:row>
      <xdr:rowOff>142874</xdr:rowOff>
    </xdr:from>
    <xdr:to>
      <xdr:col>5</xdr:col>
      <xdr:colOff>171450</xdr:colOff>
      <xdr:row>135</xdr:row>
      <xdr:rowOff>28575</xdr:rowOff>
    </xdr:to>
    <xdr:sp macro="" textlink="">
      <xdr:nvSpPr>
        <xdr:cNvPr id="940" name="Dikdörtgen 939"/>
        <xdr:cNvSpPr/>
      </xdr:nvSpPr>
      <xdr:spPr>
        <a:xfrm>
          <a:off x="962025" y="25298399"/>
          <a:ext cx="114300" cy="1409701"/>
        </a:xfrm>
        <a:prstGeom prst="rect">
          <a:avLst/>
        </a:prstGeom>
        <a:pattFill prst="ltUpDiag">
          <a:fgClr>
            <a:schemeClr val="accent1"/>
          </a:fgClr>
          <a:bgClr>
            <a:schemeClr val="bg1"/>
          </a:bgClr>
        </a:pattFill>
        <a:ln w="63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p>
      </xdr:txBody>
    </xdr:sp>
    <xdr:clientData/>
  </xdr:twoCellAnchor>
  <xdr:twoCellAnchor>
    <xdr:from>
      <xdr:col>5</xdr:col>
      <xdr:colOff>114298</xdr:colOff>
      <xdr:row>130</xdr:row>
      <xdr:rowOff>180976</xdr:rowOff>
    </xdr:from>
    <xdr:to>
      <xdr:col>5</xdr:col>
      <xdr:colOff>114300</xdr:colOff>
      <xdr:row>135</xdr:row>
      <xdr:rowOff>57150</xdr:rowOff>
    </xdr:to>
    <xdr:sp macro="" textlink="">
      <xdr:nvSpPr>
        <xdr:cNvPr id="692" name="Line 1579"/>
        <xdr:cNvSpPr>
          <a:spLocks noChangeShapeType="1"/>
        </xdr:cNvSpPr>
      </xdr:nvSpPr>
      <xdr:spPr bwMode="auto">
        <a:xfrm flipH="1">
          <a:off x="1019173" y="25908001"/>
          <a:ext cx="2" cy="828674"/>
        </a:xfrm>
        <a:prstGeom prst="line">
          <a:avLst/>
        </a:prstGeom>
        <a:noFill/>
        <a:ln w="15875" cmpd="sng">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95251</xdr:colOff>
      <xdr:row>127</xdr:row>
      <xdr:rowOff>19050</xdr:rowOff>
    </xdr:from>
    <xdr:to>
      <xdr:col>5</xdr:col>
      <xdr:colOff>140970</xdr:colOff>
      <xdr:row>131</xdr:row>
      <xdr:rowOff>0</xdr:rowOff>
    </xdr:to>
    <xdr:sp macro="" textlink="">
      <xdr:nvSpPr>
        <xdr:cNvPr id="492" name="Dikdörtgen 491"/>
        <xdr:cNvSpPr/>
      </xdr:nvSpPr>
      <xdr:spPr>
        <a:xfrm>
          <a:off x="1000126" y="25174575"/>
          <a:ext cx="45719" cy="742950"/>
        </a:xfrm>
        <a:prstGeom prst="rect">
          <a:avLst/>
        </a:prstGeom>
        <a:pattFill prst="dkUpDiag">
          <a:fgClr>
            <a:schemeClr val="accent1"/>
          </a:fgClr>
          <a:bgClr>
            <a:schemeClr val="bg1"/>
          </a:bgClr>
        </a:patt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p>
      </xdr:txBody>
    </xdr:sp>
    <xdr:clientData/>
  </xdr:twoCellAnchor>
  <xdr:twoCellAnchor>
    <xdr:from>
      <xdr:col>16</xdr:col>
      <xdr:colOff>95250</xdr:colOff>
      <xdr:row>178</xdr:row>
      <xdr:rowOff>9525</xdr:rowOff>
    </xdr:from>
    <xdr:to>
      <xdr:col>17</xdr:col>
      <xdr:colOff>66675</xdr:colOff>
      <xdr:row>178</xdr:row>
      <xdr:rowOff>9525</xdr:rowOff>
    </xdr:to>
    <xdr:sp macro="" textlink="">
      <xdr:nvSpPr>
        <xdr:cNvPr id="941" name="Line 461"/>
        <xdr:cNvSpPr>
          <a:spLocks noChangeShapeType="1"/>
        </xdr:cNvSpPr>
      </xdr:nvSpPr>
      <xdr:spPr bwMode="auto">
        <a:xfrm>
          <a:off x="3028950" y="39262050"/>
          <a:ext cx="152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123825</xdr:colOff>
      <xdr:row>178</xdr:row>
      <xdr:rowOff>152400</xdr:rowOff>
    </xdr:from>
    <xdr:to>
      <xdr:col>17</xdr:col>
      <xdr:colOff>95250</xdr:colOff>
      <xdr:row>178</xdr:row>
      <xdr:rowOff>152400</xdr:rowOff>
    </xdr:to>
    <xdr:sp macro="" textlink="">
      <xdr:nvSpPr>
        <xdr:cNvPr id="942" name="Line 461"/>
        <xdr:cNvSpPr>
          <a:spLocks noChangeShapeType="1"/>
        </xdr:cNvSpPr>
      </xdr:nvSpPr>
      <xdr:spPr bwMode="auto">
        <a:xfrm>
          <a:off x="3057525" y="39404925"/>
          <a:ext cx="152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104775</xdr:colOff>
      <xdr:row>180</xdr:row>
      <xdr:rowOff>9525</xdr:rowOff>
    </xdr:from>
    <xdr:to>
      <xdr:col>17</xdr:col>
      <xdr:colOff>76200</xdr:colOff>
      <xdr:row>180</xdr:row>
      <xdr:rowOff>9525</xdr:rowOff>
    </xdr:to>
    <xdr:sp macro="" textlink="">
      <xdr:nvSpPr>
        <xdr:cNvPr id="943" name="Line 461"/>
        <xdr:cNvSpPr>
          <a:spLocks noChangeShapeType="1"/>
        </xdr:cNvSpPr>
      </xdr:nvSpPr>
      <xdr:spPr bwMode="auto">
        <a:xfrm>
          <a:off x="3038475" y="39643050"/>
          <a:ext cx="152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114300</xdr:colOff>
      <xdr:row>184</xdr:row>
      <xdr:rowOff>0</xdr:rowOff>
    </xdr:from>
    <xdr:to>
      <xdr:col>17</xdr:col>
      <xdr:colOff>85725</xdr:colOff>
      <xdr:row>184</xdr:row>
      <xdr:rowOff>0</xdr:rowOff>
    </xdr:to>
    <xdr:sp macro="" textlink="">
      <xdr:nvSpPr>
        <xdr:cNvPr id="944" name="Line 461"/>
        <xdr:cNvSpPr>
          <a:spLocks noChangeShapeType="1"/>
        </xdr:cNvSpPr>
      </xdr:nvSpPr>
      <xdr:spPr bwMode="auto">
        <a:xfrm>
          <a:off x="3048000" y="39824025"/>
          <a:ext cx="152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85725</xdr:colOff>
      <xdr:row>173</xdr:row>
      <xdr:rowOff>180975</xdr:rowOff>
    </xdr:from>
    <xdr:to>
      <xdr:col>17</xdr:col>
      <xdr:colOff>57150</xdr:colOff>
      <xdr:row>173</xdr:row>
      <xdr:rowOff>180975</xdr:rowOff>
    </xdr:to>
    <xdr:sp macro="" textlink="">
      <xdr:nvSpPr>
        <xdr:cNvPr id="945" name="Line 461"/>
        <xdr:cNvSpPr>
          <a:spLocks noChangeShapeType="1"/>
        </xdr:cNvSpPr>
      </xdr:nvSpPr>
      <xdr:spPr bwMode="auto">
        <a:xfrm>
          <a:off x="3019425" y="38481000"/>
          <a:ext cx="152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171449</xdr:colOff>
      <xdr:row>185</xdr:row>
      <xdr:rowOff>0</xdr:rowOff>
    </xdr:from>
    <xdr:to>
      <xdr:col>12</xdr:col>
      <xdr:colOff>0</xdr:colOff>
      <xdr:row>193</xdr:row>
      <xdr:rowOff>0</xdr:rowOff>
    </xdr:to>
    <xdr:sp macro="" textlink="">
      <xdr:nvSpPr>
        <xdr:cNvPr id="4" name="Dikdörtgen 3"/>
        <xdr:cNvSpPr/>
      </xdr:nvSpPr>
      <xdr:spPr>
        <a:xfrm>
          <a:off x="895349" y="40014525"/>
          <a:ext cx="1295401" cy="1524000"/>
        </a:xfrm>
        <a:prstGeom prst="rect">
          <a:avLst/>
        </a:prstGeom>
        <a:noFill/>
        <a:ln w="31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p>
      </xdr:txBody>
    </xdr:sp>
    <xdr:clientData/>
  </xdr:twoCellAnchor>
  <xdr:twoCellAnchor>
    <xdr:from>
      <xdr:col>6</xdr:col>
      <xdr:colOff>19050</xdr:colOff>
      <xdr:row>186</xdr:row>
      <xdr:rowOff>0</xdr:rowOff>
    </xdr:from>
    <xdr:to>
      <xdr:col>11</xdr:col>
      <xdr:colOff>1</xdr:colOff>
      <xdr:row>192</xdr:row>
      <xdr:rowOff>9525</xdr:rowOff>
    </xdr:to>
    <xdr:sp macro="" textlink="">
      <xdr:nvSpPr>
        <xdr:cNvPr id="947" name="Dikdörtgen 946"/>
        <xdr:cNvSpPr/>
      </xdr:nvSpPr>
      <xdr:spPr>
        <a:xfrm>
          <a:off x="1104900" y="40205025"/>
          <a:ext cx="904876" cy="1152525"/>
        </a:xfrm>
        <a:prstGeom prst="rect">
          <a:avLst/>
        </a:prstGeom>
        <a:noFill/>
        <a:ln w="31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p>
      </xdr:txBody>
    </xdr:sp>
    <xdr:clientData/>
  </xdr:twoCellAnchor>
  <xdr:twoCellAnchor>
    <xdr:from>
      <xdr:col>5</xdr:col>
      <xdr:colOff>9525</xdr:colOff>
      <xdr:row>187</xdr:row>
      <xdr:rowOff>38100</xdr:rowOff>
    </xdr:from>
    <xdr:to>
      <xdr:col>6</xdr:col>
      <xdr:colOff>28575</xdr:colOff>
      <xdr:row>188</xdr:row>
      <xdr:rowOff>9526</xdr:rowOff>
    </xdr:to>
    <xdr:sp macro="" textlink="">
      <xdr:nvSpPr>
        <xdr:cNvPr id="948" name="Dikdörtgen 947"/>
        <xdr:cNvSpPr/>
      </xdr:nvSpPr>
      <xdr:spPr>
        <a:xfrm>
          <a:off x="914400" y="40433625"/>
          <a:ext cx="200025" cy="161926"/>
        </a:xfrm>
        <a:prstGeom prst="rect">
          <a:avLst/>
        </a:prstGeom>
        <a:noFill/>
        <a:ln w="3175">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p>
      </xdr:txBody>
    </xdr:sp>
    <xdr:clientData/>
  </xdr:twoCellAnchor>
  <xdr:twoCellAnchor>
    <xdr:from>
      <xdr:col>6</xdr:col>
      <xdr:colOff>28575</xdr:colOff>
      <xdr:row>187</xdr:row>
      <xdr:rowOff>28575</xdr:rowOff>
    </xdr:from>
    <xdr:to>
      <xdr:col>7</xdr:col>
      <xdr:colOff>47625</xdr:colOff>
      <xdr:row>188</xdr:row>
      <xdr:rowOff>1</xdr:rowOff>
    </xdr:to>
    <xdr:sp macro="" textlink="">
      <xdr:nvSpPr>
        <xdr:cNvPr id="949" name="Dikdörtgen 948"/>
        <xdr:cNvSpPr/>
      </xdr:nvSpPr>
      <xdr:spPr>
        <a:xfrm>
          <a:off x="1114425" y="40424100"/>
          <a:ext cx="200025" cy="161926"/>
        </a:xfrm>
        <a:prstGeom prst="rect">
          <a:avLst/>
        </a:prstGeom>
        <a:noFill/>
        <a:ln w="3175">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p>
      </xdr:txBody>
    </xdr:sp>
    <xdr:clientData/>
  </xdr:twoCellAnchor>
  <xdr:twoCellAnchor>
    <xdr:from>
      <xdr:col>16</xdr:col>
      <xdr:colOff>104775</xdr:colOff>
      <xdr:row>185</xdr:row>
      <xdr:rowOff>180975</xdr:rowOff>
    </xdr:from>
    <xdr:to>
      <xdr:col>17</xdr:col>
      <xdr:colOff>76200</xdr:colOff>
      <xdr:row>185</xdr:row>
      <xdr:rowOff>180975</xdr:rowOff>
    </xdr:to>
    <xdr:sp macro="" textlink="">
      <xdr:nvSpPr>
        <xdr:cNvPr id="950" name="Line 461"/>
        <xdr:cNvSpPr>
          <a:spLocks noChangeShapeType="1"/>
        </xdr:cNvSpPr>
      </xdr:nvSpPr>
      <xdr:spPr bwMode="auto">
        <a:xfrm>
          <a:off x="3038475" y="40195500"/>
          <a:ext cx="152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104775</xdr:colOff>
      <xdr:row>185</xdr:row>
      <xdr:rowOff>9525</xdr:rowOff>
    </xdr:from>
    <xdr:to>
      <xdr:col>19</xdr:col>
      <xdr:colOff>95250</xdr:colOff>
      <xdr:row>185</xdr:row>
      <xdr:rowOff>9525</xdr:rowOff>
    </xdr:to>
    <xdr:sp macro="" textlink="">
      <xdr:nvSpPr>
        <xdr:cNvPr id="951" name="Line 461"/>
        <xdr:cNvSpPr>
          <a:spLocks noChangeShapeType="1"/>
        </xdr:cNvSpPr>
      </xdr:nvSpPr>
      <xdr:spPr bwMode="auto">
        <a:xfrm>
          <a:off x="3038475" y="40595550"/>
          <a:ext cx="533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114300</xdr:colOff>
      <xdr:row>187</xdr:row>
      <xdr:rowOff>0</xdr:rowOff>
    </xdr:from>
    <xdr:to>
      <xdr:col>17</xdr:col>
      <xdr:colOff>85725</xdr:colOff>
      <xdr:row>187</xdr:row>
      <xdr:rowOff>0</xdr:rowOff>
    </xdr:to>
    <xdr:sp macro="" textlink="">
      <xdr:nvSpPr>
        <xdr:cNvPr id="952" name="Line 461"/>
        <xdr:cNvSpPr>
          <a:spLocks noChangeShapeType="1"/>
        </xdr:cNvSpPr>
      </xdr:nvSpPr>
      <xdr:spPr bwMode="auto">
        <a:xfrm>
          <a:off x="3048000" y="40395525"/>
          <a:ext cx="152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95250</xdr:colOff>
      <xdr:row>188</xdr:row>
      <xdr:rowOff>9525</xdr:rowOff>
    </xdr:from>
    <xdr:to>
      <xdr:col>17</xdr:col>
      <xdr:colOff>66675</xdr:colOff>
      <xdr:row>188</xdr:row>
      <xdr:rowOff>9525</xdr:rowOff>
    </xdr:to>
    <xdr:sp macro="" textlink="">
      <xdr:nvSpPr>
        <xdr:cNvPr id="953" name="Line 461"/>
        <xdr:cNvSpPr>
          <a:spLocks noChangeShapeType="1"/>
        </xdr:cNvSpPr>
      </xdr:nvSpPr>
      <xdr:spPr bwMode="auto">
        <a:xfrm>
          <a:off x="3028950" y="40595550"/>
          <a:ext cx="152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95250</xdr:colOff>
      <xdr:row>190</xdr:row>
      <xdr:rowOff>9525</xdr:rowOff>
    </xdr:from>
    <xdr:to>
      <xdr:col>17</xdr:col>
      <xdr:colOff>66675</xdr:colOff>
      <xdr:row>190</xdr:row>
      <xdr:rowOff>9525</xdr:rowOff>
    </xdr:to>
    <xdr:sp macro="" textlink="">
      <xdr:nvSpPr>
        <xdr:cNvPr id="954" name="Line 461"/>
        <xdr:cNvSpPr>
          <a:spLocks noChangeShapeType="1"/>
        </xdr:cNvSpPr>
      </xdr:nvSpPr>
      <xdr:spPr bwMode="auto">
        <a:xfrm>
          <a:off x="3028950" y="40595550"/>
          <a:ext cx="152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104775</xdr:colOff>
      <xdr:row>190</xdr:row>
      <xdr:rowOff>180975</xdr:rowOff>
    </xdr:from>
    <xdr:to>
      <xdr:col>17</xdr:col>
      <xdr:colOff>76200</xdr:colOff>
      <xdr:row>190</xdr:row>
      <xdr:rowOff>180975</xdr:rowOff>
    </xdr:to>
    <xdr:sp macro="" textlink="">
      <xdr:nvSpPr>
        <xdr:cNvPr id="955" name="Line 461"/>
        <xdr:cNvSpPr>
          <a:spLocks noChangeShapeType="1"/>
        </xdr:cNvSpPr>
      </xdr:nvSpPr>
      <xdr:spPr bwMode="auto">
        <a:xfrm>
          <a:off x="3038475" y="41148000"/>
          <a:ext cx="152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123825</xdr:colOff>
      <xdr:row>191</xdr:row>
      <xdr:rowOff>180975</xdr:rowOff>
    </xdr:from>
    <xdr:to>
      <xdr:col>17</xdr:col>
      <xdr:colOff>95250</xdr:colOff>
      <xdr:row>191</xdr:row>
      <xdr:rowOff>180975</xdr:rowOff>
    </xdr:to>
    <xdr:sp macro="" textlink="">
      <xdr:nvSpPr>
        <xdr:cNvPr id="956" name="Line 461"/>
        <xdr:cNvSpPr>
          <a:spLocks noChangeShapeType="1"/>
        </xdr:cNvSpPr>
      </xdr:nvSpPr>
      <xdr:spPr bwMode="auto">
        <a:xfrm>
          <a:off x="3057525" y="41338500"/>
          <a:ext cx="152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95249</xdr:colOff>
      <xdr:row>192</xdr:row>
      <xdr:rowOff>180975</xdr:rowOff>
    </xdr:from>
    <xdr:to>
      <xdr:col>19</xdr:col>
      <xdr:colOff>133349</xdr:colOff>
      <xdr:row>192</xdr:row>
      <xdr:rowOff>180975</xdr:rowOff>
    </xdr:to>
    <xdr:sp macro="" textlink="">
      <xdr:nvSpPr>
        <xdr:cNvPr id="957" name="Line 461"/>
        <xdr:cNvSpPr>
          <a:spLocks noChangeShapeType="1"/>
        </xdr:cNvSpPr>
      </xdr:nvSpPr>
      <xdr:spPr bwMode="auto">
        <a:xfrm>
          <a:off x="3028949" y="42100500"/>
          <a:ext cx="5810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181</xdr:row>
      <xdr:rowOff>95250</xdr:rowOff>
    </xdr:from>
    <xdr:to>
      <xdr:col>12</xdr:col>
      <xdr:colOff>0</xdr:colOff>
      <xdr:row>182</xdr:row>
      <xdr:rowOff>95250</xdr:rowOff>
    </xdr:to>
    <xdr:sp macro="" textlink="">
      <xdr:nvSpPr>
        <xdr:cNvPr id="958" name="Line 1527"/>
        <xdr:cNvSpPr>
          <a:spLocks noChangeShapeType="1"/>
        </xdr:cNvSpPr>
      </xdr:nvSpPr>
      <xdr:spPr bwMode="auto">
        <a:xfrm flipV="1">
          <a:off x="2190750" y="39919275"/>
          <a:ext cx="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181</xdr:row>
      <xdr:rowOff>95250</xdr:rowOff>
    </xdr:from>
    <xdr:to>
      <xdr:col>11</xdr:col>
      <xdr:colOff>0</xdr:colOff>
      <xdr:row>182</xdr:row>
      <xdr:rowOff>95250</xdr:rowOff>
    </xdr:to>
    <xdr:sp macro="" textlink="">
      <xdr:nvSpPr>
        <xdr:cNvPr id="959" name="Line 1527"/>
        <xdr:cNvSpPr>
          <a:spLocks noChangeShapeType="1"/>
        </xdr:cNvSpPr>
      </xdr:nvSpPr>
      <xdr:spPr bwMode="auto">
        <a:xfrm flipV="1">
          <a:off x="2009775" y="39919275"/>
          <a:ext cx="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19050</xdr:colOff>
      <xdr:row>181</xdr:row>
      <xdr:rowOff>95250</xdr:rowOff>
    </xdr:from>
    <xdr:to>
      <xdr:col>6</xdr:col>
      <xdr:colOff>19050</xdr:colOff>
      <xdr:row>182</xdr:row>
      <xdr:rowOff>95250</xdr:rowOff>
    </xdr:to>
    <xdr:sp macro="" textlink="">
      <xdr:nvSpPr>
        <xdr:cNvPr id="960" name="Line 1527"/>
        <xdr:cNvSpPr>
          <a:spLocks noChangeShapeType="1"/>
        </xdr:cNvSpPr>
      </xdr:nvSpPr>
      <xdr:spPr bwMode="auto">
        <a:xfrm flipV="1">
          <a:off x="1104900" y="39919275"/>
          <a:ext cx="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257175</xdr:colOff>
      <xdr:row>188</xdr:row>
      <xdr:rowOff>47625</xdr:rowOff>
    </xdr:from>
    <xdr:to>
      <xdr:col>1</xdr:col>
      <xdr:colOff>390525</xdr:colOff>
      <xdr:row>188</xdr:row>
      <xdr:rowOff>47625</xdr:rowOff>
    </xdr:to>
    <xdr:sp macro="" textlink="">
      <xdr:nvSpPr>
        <xdr:cNvPr id="991" name="Line 517"/>
        <xdr:cNvSpPr>
          <a:spLocks noChangeShapeType="1"/>
        </xdr:cNvSpPr>
      </xdr:nvSpPr>
      <xdr:spPr bwMode="auto">
        <a:xfrm>
          <a:off x="3295650" y="41014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257175</xdr:colOff>
      <xdr:row>189</xdr:row>
      <xdr:rowOff>28575</xdr:rowOff>
    </xdr:from>
    <xdr:to>
      <xdr:col>1</xdr:col>
      <xdr:colOff>352425</xdr:colOff>
      <xdr:row>189</xdr:row>
      <xdr:rowOff>28575</xdr:rowOff>
    </xdr:to>
    <xdr:sp macro="" textlink="">
      <xdr:nvSpPr>
        <xdr:cNvPr id="992" name="Line 518"/>
        <xdr:cNvSpPr>
          <a:spLocks noChangeShapeType="1"/>
        </xdr:cNvSpPr>
      </xdr:nvSpPr>
      <xdr:spPr bwMode="auto">
        <a:xfrm>
          <a:off x="3295650" y="41186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238125</xdr:colOff>
      <xdr:row>187</xdr:row>
      <xdr:rowOff>66675</xdr:rowOff>
    </xdr:from>
    <xdr:to>
      <xdr:col>1</xdr:col>
      <xdr:colOff>428625</xdr:colOff>
      <xdr:row>187</xdr:row>
      <xdr:rowOff>66675</xdr:rowOff>
    </xdr:to>
    <xdr:sp macro="" textlink="">
      <xdr:nvSpPr>
        <xdr:cNvPr id="993" name="Line 519"/>
        <xdr:cNvSpPr>
          <a:spLocks noChangeShapeType="1"/>
        </xdr:cNvSpPr>
      </xdr:nvSpPr>
      <xdr:spPr bwMode="auto">
        <a:xfrm>
          <a:off x="3295650" y="40843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228600</xdr:colOff>
      <xdr:row>190</xdr:row>
      <xdr:rowOff>76200</xdr:rowOff>
    </xdr:from>
    <xdr:to>
      <xdr:col>1</xdr:col>
      <xdr:colOff>409575</xdr:colOff>
      <xdr:row>190</xdr:row>
      <xdr:rowOff>76200</xdr:rowOff>
    </xdr:to>
    <xdr:sp macro="" textlink="">
      <xdr:nvSpPr>
        <xdr:cNvPr id="994" name="Line 520"/>
        <xdr:cNvSpPr>
          <a:spLocks noChangeShapeType="1"/>
        </xdr:cNvSpPr>
      </xdr:nvSpPr>
      <xdr:spPr bwMode="auto">
        <a:xfrm>
          <a:off x="3295650" y="414242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238125</xdr:colOff>
      <xdr:row>191</xdr:row>
      <xdr:rowOff>9525</xdr:rowOff>
    </xdr:from>
    <xdr:to>
      <xdr:col>1</xdr:col>
      <xdr:colOff>333375</xdr:colOff>
      <xdr:row>191</xdr:row>
      <xdr:rowOff>9525</xdr:rowOff>
    </xdr:to>
    <xdr:sp macro="" textlink="">
      <xdr:nvSpPr>
        <xdr:cNvPr id="995" name="Line 534"/>
        <xdr:cNvSpPr>
          <a:spLocks noChangeShapeType="1"/>
        </xdr:cNvSpPr>
      </xdr:nvSpPr>
      <xdr:spPr bwMode="auto">
        <a:xfrm>
          <a:off x="3295650" y="415480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238125</xdr:colOff>
      <xdr:row>186</xdr:row>
      <xdr:rowOff>142875</xdr:rowOff>
    </xdr:from>
    <xdr:to>
      <xdr:col>1</xdr:col>
      <xdr:colOff>342900</xdr:colOff>
      <xdr:row>186</xdr:row>
      <xdr:rowOff>142875</xdr:rowOff>
    </xdr:to>
    <xdr:sp macro="" textlink="">
      <xdr:nvSpPr>
        <xdr:cNvPr id="996" name="Line 535"/>
        <xdr:cNvSpPr>
          <a:spLocks noChangeShapeType="1"/>
        </xdr:cNvSpPr>
      </xdr:nvSpPr>
      <xdr:spPr bwMode="auto">
        <a:xfrm>
          <a:off x="3295650" y="40728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185</xdr:row>
      <xdr:rowOff>104775</xdr:rowOff>
    </xdr:from>
    <xdr:to>
      <xdr:col>2</xdr:col>
      <xdr:colOff>0</xdr:colOff>
      <xdr:row>194</xdr:row>
      <xdr:rowOff>66675</xdr:rowOff>
    </xdr:to>
    <xdr:sp macro="" textlink="">
      <xdr:nvSpPr>
        <xdr:cNvPr id="997" name="Line 1459"/>
        <xdr:cNvSpPr>
          <a:spLocks noChangeShapeType="1"/>
        </xdr:cNvSpPr>
      </xdr:nvSpPr>
      <xdr:spPr bwMode="auto">
        <a:xfrm>
          <a:off x="361950" y="40690800"/>
          <a:ext cx="0" cy="1676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257175</xdr:colOff>
      <xdr:row>188</xdr:row>
      <xdr:rowOff>47625</xdr:rowOff>
    </xdr:from>
    <xdr:to>
      <xdr:col>1</xdr:col>
      <xdr:colOff>390525</xdr:colOff>
      <xdr:row>188</xdr:row>
      <xdr:rowOff>47625</xdr:rowOff>
    </xdr:to>
    <xdr:sp macro="" textlink="">
      <xdr:nvSpPr>
        <xdr:cNvPr id="999" name="Line 1543"/>
        <xdr:cNvSpPr>
          <a:spLocks noChangeShapeType="1"/>
        </xdr:cNvSpPr>
      </xdr:nvSpPr>
      <xdr:spPr bwMode="auto">
        <a:xfrm>
          <a:off x="3295650" y="41014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257175</xdr:colOff>
      <xdr:row>189</xdr:row>
      <xdr:rowOff>28575</xdr:rowOff>
    </xdr:from>
    <xdr:to>
      <xdr:col>1</xdr:col>
      <xdr:colOff>352425</xdr:colOff>
      <xdr:row>189</xdr:row>
      <xdr:rowOff>28575</xdr:rowOff>
    </xdr:to>
    <xdr:sp macro="" textlink="">
      <xdr:nvSpPr>
        <xdr:cNvPr id="1000" name="Line 1544"/>
        <xdr:cNvSpPr>
          <a:spLocks noChangeShapeType="1"/>
        </xdr:cNvSpPr>
      </xdr:nvSpPr>
      <xdr:spPr bwMode="auto">
        <a:xfrm>
          <a:off x="3295650" y="41186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238125</xdr:colOff>
      <xdr:row>187</xdr:row>
      <xdr:rowOff>66675</xdr:rowOff>
    </xdr:from>
    <xdr:to>
      <xdr:col>1</xdr:col>
      <xdr:colOff>428625</xdr:colOff>
      <xdr:row>187</xdr:row>
      <xdr:rowOff>66675</xdr:rowOff>
    </xdr:to>
    <xdr:sp macro="" textlink="">
      <xdr:nvSpPr>
        <xdr:cNvPr id="1001" name="Line 1545"/>
        <xdr:cNvSpPr>
          <a:spLocks noChangeShapeType="1"/>
        </xdr:cNvSpPr>
      </xdr:nvSpPr>
      <xdr:spPr bwMode="auto">
        <a:xfrm>
          <a:off x="3295650" y="40843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228600</xdr:colOff>
      <xdr:row>190</xdr:row>
      <xdr:rowOff>76200</xdr:rowOff>
    </xdr:from>
    <xdr:to>
      <xdr:col>1</xdr:col>
      <xdr:colOff>409575</xdr:colOff>
      <xdr:row>190</xdr:row>
      <xdr:rowOff>76200</xdr:rowOff>
    </xdr:to>
    <xdr:sp macro="" textlink="">
      <xdr:nvSpPr>
        <xdr:cNvPr id="1002" name="Line 1546"/>
        <xdr:cNvSpPr>
          <a:spLocks noChangeShapeType="1"/>
        </xdr:cNvSpPr>
      </xdr:nvSpPr>
      <xdr:spPr bwMode="auto">
        <a:xfrm>
          <a:off x="3295650" y="414242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238125</xdr:colOff>
      <xdr:row>191</xdr:row>
      <xdr:rowOff>9525</xdr:rowOff>
    </xdr:from>
    <xdr:to>
      <xdr:col>1</xdr:col>
      <xdr:colOff>333375</xdr:colOff>
      <xdr:row>191</xdr:row>
      <xdr:rowOff>9525</xdr:rowOff>
    </xdr:to>
    <xdr:sp macro="" textlink="">
      <xdr:nvSpPr>
        <xdr:cNvPr id="1003" name="Line 1560"/>
        <xdr:cNvSpPr>
          <a:spLocks noChangeShapeType="1"/>
        </xdr:cNvSpPr>
      </xdr:nvSpPr>
      <xdr:spPr bwMode="auto">
        <a:xfrm>
          <a:off x="3295650" y="415480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238125</xdr:colOff>
      <xdr:row>186</xdr:row>
      <xdr:rowOff>142875</xdr:rowOff>
    </xdr:from>
    <xdr:to>
      <xdr:col>1</xdr:col>
      <xdr:colOff>342900</xdr:colOff>
      <xdr:row>186</xdr:row>
      <xdr:rowOff>142875</xdr:rowOff>
    </xdr:to>
    <xdr:sp macro="" textlink="">
      <xdr:nvSpPr>
        <xdr:cNvPr id="1004" name="Line 1561"/>
        <xdr:cNvSpPr>
          <a:spLocks noChangeShapeType="1"/>
        </xdr:cNvSpPr>
      </xdr:nvSpPr>
      <xdr:spPr bwMode="auto">
        <a:xfrm>
          <a:off x="3295650" y="40728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104775</xdr:colOff>
      <xdr:row>186</xdr:row>
      <xdr:rowOff>9525</xdr:rowOff>
    </xdr:from>
    <xdr:to>
      <xdr:col>3</xdr:col>
      <xdr:colOff>95250</xdr:colOff>
      <xdr:row>186</xdr:row>
      <xdr:rowOff>9525</xdr:rowOff>
    </xdr:to>
    <xdr:sp macro="" textlink="">
      <xdr:nvSpPr>
        <xdr:cNvPr id="1006" name="Line 461"/>
        <xdr:cNvSpPr>
          <a:spLocks noChangeShapeType="1"/>
        </xdr:cNvSpPr>
      </xdr:nvSpPr>
      <xdr:spPr bwMode="auto">
        <a:xfrm>
          <a:off x="3038475" y="40595550"/>
          <a:ext cx="533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192</xdr:row>
      <xdr:rowOff>0</xdr:rowOff>
    </xdr:from>
    <xdr:to>
      <xdr:col>3</xdr:col>
      <xdr:colOff>38100</xdr:colOff>
      <xdr:row>192</xdr:row>
      <xdr:rowOff>0</xdr:rowOff>
    </xdr:to>
    <xdr:sp macro="" textlink="">
      <xdr:nvSpPr>
        <xdr:cNvPr id="1013" name="Line 461"/>
        <xdr:cNvSpPr>
          <a:spLocks noChangeShapeType="1"/>
        </xdr:cNvSpPr>
      </xdr:nvSpPr>
      <xdr:spPr bwMode="auto">
        <a:xfrm>
          <a:off x="0" y="41919525"/>
          <a:ext cx="5810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142875</xdr:colOff>
      <xdr:row>132</xdr:row>
      <xdr:rowOff>0</xdr:rowOff>
    </xdr:from>
    <xdr:to>
      <xdr:col>11</xdr:col>
      <xdr:colOff>133350</xdr:colOff>
      <xdr:row>133</xdr:row>
      <xdr:rowOff>9525</xdr:rowOff>
    </xdr:to>
    <xdr:sp macro="" textlink="">
      <xdr:nvSpPr>
        <xdr:cNvPr id="30" name="Serbest Form 29"/>
        <xdr:cNvSpPr/>
      </xdr:nvSpPr>
      <xdr:spPr>
        <a:xfrm>
          <a:off x="1952625" y="26108025"/>
          <a:ext cx="190500" cy="200025"/>
        </a:xfrm>
        <a:custGeom>
          <a:avLst/>
          <a:gdLst>
            <a:gd name="connsiteX0" fmla="*/ 0 w 190500"/>
            <a:gd name="connsiteY0" fmla="*/ 0 h 200025"/>
            <a:gd name="connsiteX1" fmla="*/ 0 w 190500"/>
            <a:gd name="connsiteY1" fmla="*/ 200025 h 200025"/>
            <a:gd name="connsiteX2" fmla="*/ 190500 w 190500"/>
            <a:gd name="connsiteY2" fmla="*/ 200025 h 200025"/>
            <a:gd name="connsiteX3" fmla="*/ 190500 w 190500"/>
            <a:gd name="connsiteY3" fmla="*/ 200025 h 200025"/>
          </a:gdLst>
          <a:ahLst/>
          <a:cxnLst>
            <a:cxn ang="0">
              <a:pos x="connsiteX0" y="connsiteY0"/>
            </a:cxn>
            <a:cxn ang="0">
              <a:pos x="connsiteX1" y="connsiteY1"/>
            </a:cxn>
            <a:cxn ang="0">
              <a:pos x="connsiteX2" y="connsiteY2"/>
            </a:cxn>
            <a:cxn ang="0">
              <a:pos x="connsiteX3" y="connsiteY3"/>
            </a:cxn>
          </a:cxnLst>
          <a:rect l="l" t="t" r="r" b="b"/>
          <a:pathLst>
            <a:path w="190500" h="200025">
              <a:moveTo>
                <a:pt x="0" y="0"/>
              </a:moveTo>
              <a:lnTo>
                <a:pt x="0" y="200025"/>
              </a:lnTo>
              <a:lnTo>
                <a:pt x="190500" y="200025"/>
              </a:lnTo>
              <a:lnTo>
                <a:pt x="190500" y="200025"/>
              </a:lnTo>
            </a:path>
          </a:pathLst>
        </a:custGeom>
        <a:noFill/>
        <a:ln w="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p>
      </xdr:txBody>
    </xdr:sp>
    <xdr:clientData/>
  </xdr:twoCellAnchor>
  <xdr:twoCellAnchor>
    <xdr:from>
      <xdr:col>4</xdr:col>
      <xdr:colOff>171450</xdr:colOff>
      <xdr:row>233</xdr:row>
      <xdr:rowOff>9525</xdr:rowOff>
    </xdr:from>
    <xdr:to>
      <xdr:col>4</xdr:col>
      <xdr:colOff>171450</xdr:colOff>
      <xdr:row>233</xdr:row>
      <xdr:rowOff>9525</xdr:rowOff>
    </xdr:to>
    <xdr:sp macro="" textlink="">
      <xdr:nvSpPr>
        <xdr:cNvPr id="476" name="Line 221"/>
        <xdr:cNvSpPr>
          <a:spLocks noChangeShapeType="1"/>
        </xdr:cNvSpPr>
      </xdr:nvSpPr>
      <xdr:spPr bwMode="auto">
        <a:xfrm>
          <a:off x="895350" y="19145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76201</xdr:colOff>
      <xdr:row>234</xdr:row>
      <xdr:rowOff>0</xdr:rowOff>
    </xdr:from>
    <xdr:to>
      <xdr:col>8</xdr:col>
      <xdr:colOff>133351</xdr:colOff>
      <xdr:row>234</xdr:row>
      <xdr:rowOff>9525</xdr:rowOff>
    </xdr:to>
    <xdr:sp macro="" textlink="">
      <xdr:nvSpPr>
        <xdr:cNvPr id="477" name="Line 11"/>
        <xdr:cNvSpPr>
          <a:spLocks noChangeShapeType="1"/>
        </xdr:cNvSpPr>
      </xdr:nvSpPr>
      <xdr:spPr bwMode="auto">
        <a:xfrm>
          <a:off x="76201" y="2095500"/>
          <a:ext cx="1504950"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9524</xdr:colOff>
      <xdr:row>227</xdr:row>
      <xdr:rowOff>152399</xdr:rowOff>
    </xdr:from>
    <xdr:to>
      <xdr:col>8</xdr:col>
      <xdr:colOff>9525</xdr:colOff>
      <xdr:row>231</xdr:row>
      <xdr:rowOff>47622</xdr:rowOff>
    </xdr:to>
    <xdr:sp macro="" textlink="">
      <xdr:nvSpPr>
        <xdr:cNvPr id="478" name="Line 12"/>
        <xdr:cNvSpPr>
          <a:spLocks noChangeShapeType="1"/>
        </xdr:cNvSpPr>
      </xdr:nvSpPr>
      <xdr:spPr bwMode="auto">
        <a:xfrm flipV="1">
          <a:off x="1457324" y="914399"/>
          <a:ext cx="1" cy="657223"/>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227</xdr:row>
      <xdr:rowOff>161924</xdr:rowOff>
    </xdr:from>
    <xdr:to>
      <xdr:col>7</xdr:col>
      <xdr:colOff>0</xdr:colOff>
      <xdr:row>231</xdr:row>
      <xdr:rowOff>57149</xdr:rowOff>
    </xdr:to>
    <xdr:sp macro="" textlink="">
      <xdr:nvSpPr>
        <xdr:cNvPr id="479" name="Line 35"/>
        <xdr:cNvSpPr>
          <a:spLocks noChangeShapeType="1"/>
        </xdr:cNvSpPr>
      </xdr:nvSpPr>
      <xdr:spPr bwMode="auto">
        <a:xfrm>
          <a:off x="1266825" y="923924"/>
          <a:ext cx="0" cy="6572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47624</xdr:colOff>
      <xdr:row>233</xdr:row>
      <xdr:rowOff>180975</xdr:rowOff>
    </xdr:from>
    <xdr:to>
      <xdr:col>13</xdr:col>
      <xdr:colOff>123825</xdr:colOff>
      <xdr:row>234</xdr:row>
      <xdr:rowOff>9524</xdr:rowOff>
    </xdr:to>
    <xdr:sp macro="" textlink="">
      <xdr:nvSpPr>
        <xdr:cNvPr id="484" name="Line 36"/>
        <xdr:cNvSpPr>
          <a:spLocks noChangeShapeType="1"/>
        </xdr:cNvSpPr>
      </xdr:nvSpPr>
      <xdr:spPr bwMode="auto">
        <a:xfrm flipV="1">
          <a:off x="1495424" y="2085975"/>
          <a:ext cx="1000126" cy="1904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142875</xdr:colOff>
      <xdr:row>232</xdr:row>
      <xdr:rowOff>190498</xdr:rowOff>
    </xdr:from>
    <xdr:to>
      <xdr:col>6</xdr:col>
      <xdr:colOff>104776</xdr:colOff>
      <xdr:row>233</xdr:row>
      <xdr:rowOff>19049</xdr:rowOff>
    </xdr:to>
    <xdr:sp macro="" textlink="">
      <xdr:nvSpPr>
        <xdr:cNvPr id="485" name="Line 46"/>
        <xdr:cNvSpPr>
          <a:spLocks noChangeShapeType="1"/>
        </xdr:cNvSpPr>
      </xdr:nvSpPr>
      <xdr:spPr bwMode="auto">
        <a:xfrm flipV="1">
          <a:off x="142875" y="1904998"/>
          <a:ext cx="1047751" cy="1905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19050</xdr:colOff>
      <xdr:row>233</xdr:row>
      <xdr:rowOff>0</xdr:rowOff>
    </xdr:from>
    <xdr:to>
      <xdr:col>9</xdr:col>
      <xdr:colOff>28575</xdr:colOff>
      <xdr:row>233</xdr:row>
      <xdr:rowOff>9526</xdr:rowOff>
    </xdr:to>
    <xdr:sp macro="" textlink="">
      <xdr:nvSpPr>
        <xdr:cNvPr id="488" name="Line 80"/>
        <xdr:cNvSpPr>
          <a:spLocks noChangeShapeType="1"/>
        </xdr:cNvSpPr>
      </xdr:nvSpPr>
      <xdr:spPr bwMode="auto">
        <a:xfrm>
          <a:off x="1104900" y="1905000"/>
          <a:ext cx="552450" cy="952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xdr:colOff>
      <xdr:row>234</xdr:row>
      <xdr:rowOff>9525</xdr:rowOff>
    </xdr:from>
    <xdr:to>
      <xdr:col>7</xdr:col>
      <xdr:colOff>0</xdr:colOff>
      <xdr:row>234</xdr:row>
      <xdr:rowOff>9525</xdr:rowOff>
    </xdr:to>
    <xdr:sp macro="" textlink="">
      <xdr:nvSpPr>
        <xdr:cNvPr id="489" name="Line 81"/>
        <xdr:cNvSpPr>
          <a:spLocks noChangeShapeType="1"/>
        </xdr:cNvSpPr>
      </xdr:nvSpPr>
      <xdr:spPr bwMode="auto">
        <a:xfrm>
          <a:off x="1095375" y="2105025"/>
          <a:ext cx="1714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9525</xdr:colOff>
      <xdr:row>234</xdr:row>
      <xdr:rowOff>19050</xdr:rowOff>
    </xdr:from>
    <xdr:to>
      <xdr:col>9</xdr:col>
      <xdr:colOff>19050</xdr:colOff>
      <xdr:row>234</xdr:row>
      <xdr:rowOff>19050</xdr:rowOff>
    </xdr:to>
    <xdr:sp macro="" textlink="">
      <xdr:nvSpPr>
        <xdr:cNvPr id="490" name="Line 82"/>
        <xdr:cNvSpPr>
          <a:spLocks noChangeShapeType="1"/>
        </xdr:cNvSpPr>
      </xdr:nvSpPr>
      <xdr:spPr bwMode="auto">
        <a:xfrm>
          <a:off x="1457325" y="2114550"/>
          <a:ext cx="190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180973</xdr:colOff>
      <xdr:row>231</xdr:row>
      <xdr:rowOff>161923</xdr:rowOff>
    </xdr:from>
    <xdr:to>
      <xdr:col>7</xdr:col>
      <xdr:colOff>180974</xdr:colOff>
      <xdr:row>233</xdr:row>
      <xdr:rowOff>9524</xdr:rowOff>
    </xdr:to>
    <xdr:sp macro="" textlink="">
      <xdr:nvSpPr>
        <xdr:cNvPr id="493" name="Line 84"/>
        <xdr:cNvSpPr>
          <a:spLocks noChangeShapeType="1"/>
        </xdr:cNvSpPr>
      </xdr:nvSpPr>
      <xdr:spPr bwMode="auto">
        <a:xfrm flipH="1" flipV="1">
          <a:off x="1447798" y="1685923"/>
          <a:ext cx="1" cy="22860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76200</xdr:colOff>
      <xdr:row>231</xdr:row>
      <xdr:rowOff>28575</xdr:rowOff>
    </xdr:from>
    <xdr:to>
      <xdr:col>8</xdr:col>
      <xdr:colOff>95250</xdr:colOff>
      <xdr:row>231</xdr:row>
      <xdr:rowOff>95250</xdr:rowOff>
    </xdr:to>
    <xdr:sp macro="" textlink="">
      <xdr:nvSpPr>
        <xdr:cNvPr id="494" name="Rectangle 86"/>
        <xdr:cNvSpPr>
          <a:spLocks noChangeArrowheads="1"/>
        </xdr:cNvSpPr>
      </xdr:nvSpPr>
      <xdr:spPr bwMode="auto">
        <a:xfrm>
          <a:off x="1162050" y="1552575"/>
          <a:ext cx="381000" cy="666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9</xdr:col>
      <xdr:colOff>76200</xdr:colOff>
      <xdr:row>233</xdr:row>
      <xdr:rowOff>0</xdr:rowOff>
    </xdr:from>
    <xdr:to>
      <xdr:col>14</xdr:col>
      <xdr:colOff>9525</xdr:colOff>
      <xdr:row>233</xdr:row>
      <xdr:rowOff>0</xdr:rowOff>
    </xdr:to>
    <xdr:sp macro="" textlink="">
      <xdr:nvSpPr>
        <xdr:cNvPr id="504" name="Line 88"/>
        <xdr:cNvSpPr>
          <a:spLocks noChangeShapeType="1"/>
        </xdr:cNvSpPr>
      </xdr:nvSpPr>
      <xdr:spPr bwMode="auto">
        <a:xfrm>
          <a:off x="1704975" y="1905000"/>
          <a:ext cx="8763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96941</xdr:colOff>
      <xdr:row>232</xdr:row>
      <xdr:rowOff>176220</xdr:rowOff>
    </xdr:from>
    <xdr:to>
      <xdr:col>14</xdr:col>
      <xdr:colOff>31344</xdr:colOff>
      <xdr:row>234</xdr:row>
      <xdr:rowOff>10004</xdr:rowOff>
    </xdr:to>
    <xdr:sp macro="" textlink="">
      <xdr:nvSpPr>
        <xdr:cNvPr id="505" name="Oval 89"/>
        <xdr:cNvSpPr>
          <a:spLocks noChangeArrowheads="1"/>
        </xdr:cNvSpPr>
      </xdr:nvSpPr>
      <xdr:spPr bwMode="auto">
        <a:xfrm rot="-3499471">
          <a:off x="2428488" y="1930898"/>
          <a:ext cx="214784" cy="134428"/>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6</xdr:col>
      <xdr:colOff>152400</xdr:colOff>
      <xdr:row>225</xdr:row>
      <xdr:rowOff>47625</xdr:rowOff>
    </xdr:from>
    <xdr:to>
      <xdr:col>8</xdr:col>
      <xdr:colOff>66675</xdr:colOff>
      <xdr:row>226</xdr:row>
      <xdr:rowOff>142875</xdr:rowOff>
    </xdr:to>
    <xdr:sp macro="" textlink="">
      <xdr:nvSpPr>
        <xdr:cNvPr id="506" name="AutoShape 94"/>
        <xdr:cNvSpPr>
          <a:spLocks noChangeArrowheads="1"/>
        </xdr:cNvSpPr>
      </xdr:nvSpPr>
      <xdr:spPr bwMode="auto">
        <a:xfrm>
          <a:off x="1238250" y="428625"/>
          <a:ext cx="276225" cy="285750"/>
        </a:xfrm>
        <a:prstGeom prst="flowChartMagneticDisk">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7</xdr:col>
      <xdr:colOff>171449</xdr:colOff>
      <xdr:row>226</xdr:row>
      <xdr:rowOff>142874</xdr:rowOff>
    </xdr:from>
    <xdr:to>
      <xdr:col>8</xdr:col>
      <xdr:colOff>0</xdr:colOff>
      <xdr:row>227</xdr:row>
      <xdr:rowOff>114298</xdr:rowOff>
    </xdr:to>
    <xdr:sp macro="" textlink="">
      <xdr:nvSpPr>
        <xdr:cNvPr id="508" name="Line 96"/>
        <xdr:cNvSpPr>
          <a:spLocks noChangeShapeType="1"/>
        </xdr:cNvSpPr>
      </xdr:nvSpPr>
      <xdr:spPr bwMode="auto">
        <a:xfrm flipV="1">
          <a:off x="1438274" y="714374"/>
          <a:ext cx="9526" cy="16192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19050</xdr:colOff>
      <xdr:row>226</xdr:row>
      <xdr:rowOff>142875</xdr:rowOff>
    </xdr:from>
    <xdr:to>
      <xdr:col>7</xdr:col>
      <xdr:colOff>19050</xdr:colOff>
      <xdr:row>227</xdr:row>
      <xdr:rowOff>114300</xdr:rowOff>
    </xdr:to>
    <xdr:sp macro="" textlink="">
      <xdr:nvSpPr>
        <xdr:cNvPr id="509" name="Line 97"/>
        <xdr:cNvSpPr>
          <a:spLocks noChangeShapeType="1"/>
        </xdr:cNvSpPr>
      </xdr:nvSpPr>
      <xdr:spPr bwMode="auto">
        <a:xfrm flipH="1" flipV="1">
          <a:off x="1285875" y="714375"/>
          <a:ext cx="0"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76200</xdr:colOff>
      <xdr:row>227</xdr:row>
      <xdr:rowOff>104775</xdr:rowOff>
    </xdr:from>
    <xdr:to>
      <xdr:col>8</xdr:col>
      <xdr:colOff>95250</xdr:colOff>
      <xdr:row>227</xdr:row>
      <xdr:rowOff>152400</xdr:rowOff>
    </xdr:to>
    <xdr:sp macro="" textlink="">
      <xdr:nvSpPr>
        <xdr:cNvPr id="510" name="Rectangle 86"/>
        <xdr:cNvSpPr>
          <a:spLocks noChangeArrowheads="1"/>
        </xdr:cNvSpPr>
      </xdr:nvSpPr>
      <xdr:spPr bwMode="auto">
        <a:xfrm>
          <a:off x="1162050" y="866775"/>
          <a:ext cx="381000" cy="476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9</xdr:col>
      <xdr:colOff>14287</xdr:colOff>
      <xdr:row>232</xdr:row>
      <xdr:rowOff>80964</xdr:rowOff>
    </xdr:from>
    <xdr:to>
      <xdr:col>9</xdr:col>
      <xdr:colOff>80962</xdr:colOff>
      <xdr:row>234</xdr:row>
      <xdr:rowOff>80964</xdr:rowOff>
    </xdr:to>
    <xdr:sp macro="" textlink="">
      <xdr:nvSpPr>
        <xdr:cNvPr id="511" name="Rectangle 86"/>
        <xdr:cNvSpPr>
          <a:spLocks noChangeArrowheads="1"/>
        </xdr:cNvSpPr>
      </xdr:nvSpPr>
      <xdr:spPr bwMode="auto">
        <a:xfrm rot="5400000">
          <a:off x="1485900" y="1952626"/>
          <a:ext cx="381000" cy="666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xdr:col>
      <xdr:colOff>114300</xdr:colOff>
      <xdr:row>232</xdr:row>
      <xdr:rowOff>142875</xdr:rowOff>
    </xdr:from>
    <xdr:to>
      <xdr:col>4</xdr:col>
      <xdr:colOff>47625</xdr:colOff>
      <xdr:row>234</xdr:row>
      <xdr:rowOff>47625</xdr:rowOff>
    </xdr:to>
    <xdr:sp macro="" textlink="">
      <xdr:nvSpPr>
        <xdr:cNvPr id="512" name="Rectangle 86"/>
        <xdr:cNvSpPr>
          <a:spLocks noChangeArrowheads="1"/>
        </xdr:cNvSpPr>
      </xdr:nvSpPr>
      <xdr:spPr bwMode="auto">
        <a:xfrm>
          <a:off x="476250" y="1857375"/>
          <a:ext cx="295275" cy="2857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9</xdr:col>
      <xdr:colOff>100012</xdr:colOff>
      <xdr:row>232</xdr:row>
      <xdr:rowOff>80964</xdr:rowOff>
    </xdr:from>
    <xdr:to>
      <xdr:col>9</xdr:col>
      <xdr:colOff>166687</xdr:colOff>
      <xdr:row>234</xdr:row>
      <xdr:rowOff>80964</xdr:rowOff>
    </xdr:to>
    <xdr:sp macro="" textlink="">
      <xdr:nvSpPr>
        <xdr:cNvPr id="537" name="Rectangle 86"/>
        <xdr:cNvSpPr>
          <a:spLocks noChangeArrowheads="1"/>
        </xdr:cNvSpPr>
      </xdr:nvSpPr>
      <xdr:spPr bwMode="auto">
        <a:xfrm rot="5400000">
          <a:off x="1571625" y="1952626"/>
          <a:ext cx="381000" cy="666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5</xdr:col>
      <xdr:colOff>52387</xdr:colOff>
      <xdr:row>232</xdr:row>
      <xdr:rowOff>80964</xdr:rowOff>
    </xdr:from>
    <xdr:to>
      <xdr:col>5</xdr:col>
      <xdr:colOff>119062</xdr:colOff>
      <xdr:row>234</xdr:row>
      <xdr:rowOff>80964</xdr:rowOff>
    </xdr:to>
    <xdr:sp macro="" textlink="">
      <xdr:nvSpPr>
        <xdr:cNvPr id="538" name="Rectangle 86"/>
        <xdr:cNvSpPr>
          <a:spLocks noChangeArrowheads="1"/>
        </xdr:cNvSpPr>
      </xdr:nvSpPr>
      <xdr:spPr bwMode="auto">
        <a:xfrm rot="5400000">
          <a:off x="800100" y="1952626"/>
          <a:ext cx="381000" cy="666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138112</xdr:colOff>
      <xdr:row>232</xdr:row>
      <xdr:rowOff>90488</xdr:rowOff>
    </xdr:from>
    <xdr:to>
      <xdr:col>5</xdr:col>
      <xdr:colOff>23812</xdr:colOff>
      <xdr:row>234</xdr:row>
      <xdr:rowOff>90488</xdr:rowOff>
    </xdr:to>
    <xdr:sp macro="" textlink="">
      <xdr:nvSpPr>
        <xdr:cNvPr id="540" name="Rectangle 86"/>
        <xdr:cNvSpPr>
          <a:spLocks noChangeArrowheads="1"/>
        </xdr:cNvSpPr>
      </xdr:nvSpPr>
      <xdr:spPr bwMode="auto">
        <a:xfrm rot="5400000">
          <a:off x="704850" y="1962150"/>
          <a:ext cx="381000" cy="666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13</xdr:col>
      <xdr:colOff>96940</xdr:colOff>
      <xdr:row>232</xdr:row>
      <xdr:rowOff>176221</xdr:rowOff>
    </xdr:from>
    <xdr:to>
      <xdr:col>14</xdr:col>
      <xdr:colOff>31343</xdr:colOff>
      <xdr:row>234</xdr:row>
      <xdr:rowOff>10005</xdr:rowOff>
    </xdr:to>
    <xdr:sp macro="" textlink="">
      <xdr:nvSpPr>
        <xdr:cNvPr id="541" name="Oval 89"/>
        <xdr:cNvSpPr>
          <a:spLocks noChangeArrowheads="1"/>
        </xdr:cNvSpPr>
      </xdr:nvSpPr>
      <xdr:spPr bwMode="auto">
        <a:xfrm rot="-3499471">
          <a:off x="2428487" y="1930899"/>
          <a:ext cx="214784" cy="134428"/>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0</xdr:col>
      <xdr:colOff>69741</xdr:colOff>
      <xdr:row>233</xdr:row>
      <xdr:rowOff>2959</xdr:rowOff>
    </xdr:from>
    <xdr:to>
      <xdr:col>0</xdr:col>
      <xdr:colOff>150538</xdr:colOff>
      <xdr:row>233</xdr:row>
      <xdr:rowOff>182673</xdr:rowOff>
    </xdr:to>
    <xdr:sp macro="" textlink="">
      <xdr:nvSpPr>
        <xdr:cNvPr id="543" name="Oval 89"/>
        <xdr:cNvSpPr>
          <a:spLocks noChangeArrowheads="1"/>
        </xdr:cNvSpPr>
      </xdr:nvSpPr>
      <xdr:spPr bwMode="auto">
        <a:xfrm rot="-3499471">
          <a:off x="20283" y="1957417"/>
          <a:ext cx="179714" cy="80797"/>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6</xdr:col>
      <xdr:colOff>76200</xdr:colOff>
      <xdr:row>231</xdr:row>
      <xdr:rowOff>114300</xdr:rowOff>
    </xdr:from>
    <xdr:to>
      <xdr:col>8</xdr:col>
      <xdr:colOff>95250</xdr:colOff>
      <xdr:row>231</xdr:row>
      <xdr:rowOff>180975</xdr:rowOff>
    </xdr:to>
    <xdr:sp macro="" textlink="">
      <xdr:nvSpPr>
        <xdr:cNvPr id="544" name="Rectangle 86"/>
        <xdr:cNvSpPr>
          <a:spLocks noChangeArrowheads="1"/>
        </xdr:cNvSpPr>
      </xdr:nvSpPr>
      <xdr:spPr bwMode="auto">
        <a:xfrm>
          <a:off x="1162050" y="1638300"/>
          <a:ext cx="381000" cy="666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10</xdr:col>
      <xdr:colOff>114300</xdr:colOff>
      <xdr:row>232</xdr:row>
      <xdr:rowOff>142875</xdr:rowOff>
    </xdr:from>
    <xdr:to>
      <xdr:col>12</xdr:col>
      <xdr:colOff>28575</xdr:colOff>
      <xdr:row>234</xdr:row>
      <xdr:rowOff>47625</xdr:rowOff>
    </xdr:to>
    <xdr:sp macro="" textlink="">
      <xdr:nvSpPr>
        <xdr:cNvPr id="545" name="Rectangle 86"/>
        <xdr:cNvSpPr>
          <a:spLocks noChangeArrowheads="1"/>
        </xdr:cNvSpPr>
      </xdr:nvSpPr>
      <xdr:spPr bwMode="auto">
        <a:xfrm>
          <a:off x="1924050" y="1857375"/>
          <a:ext cx="295275" cy="2857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6</xdr:col>
      <xdr:colOff>76200</xdr:colOff>
      <xdr:row>227</xdr:row>
      <xdr:rowOff>161925</xdr:rowOff>
    </xdr:from>
    <xdr:to>
      <xdr:col>8</xdr:col>
      <xdr:colOff>95250</xdr:colOff>
      <xdr:row>228</xdr:row>
      <xdr:rowOff>19050</xdr:rowOff>
    </xdr:to>
    <xdr:sp macro="" textlink="">
      <xdr:nvSpPr>
        <xdr:cNvPr id="546" name="Rectangle 86"/>
        <xdr:cNvSpPr>
          <a:spLocks noChangeArrowheads="1"/>
        </xdr:cNvSpPr>
      </xdr:nvSpPr>
      <xdr:spPr bwMode="auto">
        <a:xfrm>
          <a:off x="1162050" y="923925"/>
          <a:ext cx="381000" cy="476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7</xdr:col>
      <xdr:colOff>0</xdr:colOff>
      <xdr:row>231</xdr:row>
      <xdr:rowOff>152400</xdr:rowOff>
    </xdr:from>
    <xdr:to>
      <xdr:col>7</xdr:col>
      <xdr:colOff>1</xdr:colOff>
      <xdr:row>233</xdr:row>
      <xdr:rowOff>1</xdr:rowOff>
    </xdr:to>
    <xdr:sp macro="" textlink="">
      <xdr:nvSpPr>
        <xdr:cNvPr id="548" name="Line 84"/>
        <xdr:cNvSpPr>
          <a:spLocks noChangeShapeType="1"/>
        </xdr:cNvSpPr>
      </xdr:nvSpPr>
      <xdr:spPr bwMode="auto">
        <a:xfrm flipH="1" flipV="1">
          <a:off x="1266825" y="1676400"/>
          <a:ext cx="1" cy="22860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85725</xdr:colOff>
      <xdr:row>291</xdr:row>
      <xdr:rowOff>190498</xdr:rowOff>
    </xdr:from>
    <xdr:to>
      <xdr:col>4</xdr:col>
      <xdr:colOff>152400</xdr:colOff>
      <xdr:row>292</xdr:row>
      <xdr:rowOff>9524</xdr:rowOff>
    </xdr:to>
    <xdr:sp macro="" textlink="">
      <xdr:nvSpPr>
        <xdr:cNvPr id="549" name="Line 539"/>
        <xdr:cNvSpPr>
          <a:spLocks noChangeShapeType="1"/>
        </xdr:cNvSpPr>
      </xdr:nvSpPr>
      <xdr:spPr bwMode="auto">
        <a:xfrm flipV="1">
          <a:off x="85725" y="12953998"/>
          <a:ext cx="790575" cy="952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123826</xdr:colOff>
      <xdr:row>290</xdr:row>
      <xdr:rowOff>190499</xdr:rowOff>
    </xdr:from>
    <xdr:to>
      <xdr:col>4</xdr:col>
      <xdr:colOff>133350</xdr:colOff>
      <xdr:row>291</xdr:row>
      <xdr:rowOff>9524</xdr:rowOff>
    </xdr:to>
    <xdr:sp macro="" textlink="">
      <xdr:nvSpPr>
        <xdr:cNvPr id="551" name="Line 540"/>
        <xdr:cNvSpPr>
          <a:spLocks noChangeShapeType="1"/>
        </xdr:cNvSpPr>
      </xdr:nvSpPr>
      <xdr:spPr bwMode="auto">
        <a:xfrm flipV="1">
          <a:off x="123826" y="12763499"/>
          <a:ext cx="733424"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xdr:colOff>
      <xdr:row>292</xdr:row>
      <xdr:rowOff>0</xdr:rowOff>
    </xdr:from>
    <xdr:to>
      <xdr:col>8</xdr:col>
      <xdr:colOff>0</xdr:colOff>
      <xdr:row>292</xdr:row>
      <xdr:rowOff>0</xdr:rowOff>
    </xdr:to>
    <xdr:sp macro="" textlink="">
      <xdr:nvSpPr>
        <xdr:cNvPr id="553" name="Line 541"/>
        <xdr:cNvSpPr>
          <a:spLocks noChangeShapeType="1"/>
        </xdr:cNvSpPr>
      </xdr:nvSpPr>
      <xdr:spPr bwMode="auto">
        <a:xfrm flipV="1">
          <a:off x="923925" y="12954000"/>
          <a:ext cx="5238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291</xdr:row>
      <xdr:rowOff>0</xdr:rowOff>
    </xdr:from>
    <xdr:to>
      <xdr:col>6</xdr:col>
      <xdr:colOff>0</xdr:colOff>
      <xdr:row>291</xdr:row>
      <xdr:rowOff>0</xdr:rowOff>
    </xdr:to>
    <xdr:sp macro="" textlink="">
      <xdr:nvSpPr>
        <xdr:cNvPr id="554" name="Line 542"/>
        <xdr:cNvSpPr>
          <a:spLocks noChangeShapeType="1"/>
        </xdr:cNvSpPr>
      </xdr:nvSpPr>
      <xdr:spPr bwMode="auto">
        <a:xfrm>
          <a:off x="914400" y="12763500"/>
          <a:ext cx="1714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171450</xdr:colOff>
      <xdr:row>291</xdr:row>
      <xdr:rowOff>0</xdr:rowOff>
    </xdr:from>
    <xdr:to>
      <xdr:col>8</xdr:col>
      <xdr:colOff>0</xdr:colOff>
      <xdr:row>291</xdr:row>
      <xdr:rowOff>0</xdr:rowOff>
    </xdr:to>
    <xdr:sp macro="" textlink="">
      <xdr:nvSpPr>
        <xdr:cNvPr id="556" name="Line 543"/>
        <xdr:cNvSpPr>
          <a:spLocks noChangeShapeType="1"/>
        </xdr:cNvSpPr>
      </xdr:nvSpPr>
      <xdr:spPr bwMode="auto">
        <a:xfrm>
          <a:off x="1257300" y="12763500"/>
          <a:ext cx="1905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171450</xdr:colOff>
      <xdr:row>290</xdr:row>
      <xdr:rowOff>28575</xdr:rowOff>
    </xdr:from>
    <xdr:to>
      <xdr:col>5</xdr:col>
      <xdr:colOff>171450</xdr:colOff>
      <xdr:row>290</xdr:row>
      <xdr:rowOff>180975</xdr:rowOff>
    </xdr:to>
    <xdr:sp macro="" textlink="">
      <xdr:nvSpPr>
        <xdr:cNvPr id="557" name="Line 544"/>
        <xdr:cNvSpPr>
          <a:spLocks noChangeShapeType="1"/>
        </xdr:cNvSpPr>
      </xdr:nvSpPr>
      <xdr:spPr bwMode="auto">
        <a:xfrm flipV="1">
          <a:off x="1076325" y="12601575"/>
          <a:ext cx="0" cy="152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171450</xdr:colOff>
      <xdr:row>290</xdr:row>
      <xdr:rowOff>9525</xdr:rowOff>
    </xdr:from>
    <xdr:to>
      <xdr:col>6</xdr:col>
      <xdr:colOff>171450</xdr:colOff>
      <xdr:row>291</xdr:row>
      <xdr:rowOff>19050</xdr:rowOff>
    </xdr:to>
    <xdr:sp macro="" textlink="">
      <xdr:nvSpPr>
        <xdr:cNvPr id="558" name="Line 545"/>
        <xdr:cNvSpPr>
          <a:spLocks noChangeShapeType="1"/>
        </xdr:cNvSpPr>
      </xdr:nvSpPr>
      <xdr:spPr bwMode="auto">
        <a:xfrm flipV="1">
          <a:off x="1257300" y="12582525"/>
          <a:ext cx="0" cy="200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285</xdr:row>
      <xdr:rowOff>142875</xdr:rowOff>
    </xdr:from>
    <xdr:to>
      <xdr:col>7</xdr:col>
      <xdr:colOff>0</xdr:colOff>
      <xdr:row>289</xdr:row>
      <xdr:rowOff>66675</xdr:rowOff>
    </xdr:to>
    <xdr:sp macro="" textlink="">
      <xdr:nvSpPr>
        <xdr:cNvPr id="559" name="Line 548"/>
        <xdr:cNvSpPr>
          <a:spLocks noChangeShapeType="1"/>
        </xdr:cNvSpPr>
      </xdr:nvSpPr>
      <xdr:spPr bwMode="auto">
        <a:xfrm flipH="1" flipV="1">
          <a:off x="1266825" y="11763375"/>
          <a:ext cx="0" cy="6858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171446</xdr:colOff>
      <xdr:row>286</xdr:row>
      <xdr:rowOff>9523</xdr:rowOff>
    </xdr:from>
    <xdr:to>
      <xdr:col>5</xdr:col>
      <xdr:colOff>180974</xdr:colOff>
      <xdr:row>289</xdr:row>
      <xdr:rowOff>47624</xdr:rowOff>
    </xdr:to>
    <xdr:sp macro="" textlink="">
      <xdr:nvSpPr>
        <xdr:cNvPr id="560" name="Line 549"/>
        <xdr:cNvSpPr>
          <a:spLocks noChangeShapeType="1"/>
        </xdr:cNvSpPr>
      </xdr:nvSpPr>
      <xdr:spPr bwMode="auto">
        <a:xfrm flipH="1" flipV="1">
          <a:off x="1076321" y="11820523"/>
          <a:ext cx="9528" cy="60960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19050</xdr:colOff>
      <xdr:row>281</xdr:row>
      <xdr:rowOff>38100</xdr:rowOff>
    </xdr:from>
    <xdr:to>
      <xdr:col>12</xdr:col>
      <xdr:colOff>152400</xdr:colOff>
      <xdr:row>284</xdr:row>
      <xdr:rowOff>9525</xdr:rowOff>
    </xdr:to>
    <xdr:sp macro="" textlink="">
      <xdr:nvSpPr>
        <xdr:cNvPr id="561" name="chair"/>
        <xdr:cNvSpPr>
          <a:spLocks noEditPoints="1" noChangeArrowheads="1"/>
        </xdr:cNvSpPr>
      </xdr:nvSpPr>
      <xdr:spPr bwMode="auto">
        <a:xfrm>
          <a:off x="1466850" y="10896600"/>
          <a:ext cx="876300" cy="542925"/>
        </a:xfrm>
        <a:custGeom>
          <a:avLst/>
          <a:gdLst>
            <a:gd name="T0" fmla="*/ 10800 w 21600"/>
            <a:gd name="T1" fmla="*/ 0 h 21600"/>
            <a:gd name="T2" fmla="*/ 21600 w 21600"/>
            <a:gd name="T3" fmla="*/ 10800 h 21600"/>
            <a:gd name="T4" fmla="*/ 10800 w 21600"/>
            <a:gd name="T5" fmla="*/ 21600 h 21600"/>
            <a:gd name="T6" fmla="*/ 0 w 21600"/>
            <a:gd name="T7" fmla="*/ 10800 h 21600"/>
            <a:gd name="T8" fmla="*/ 5400 w 21600"/>
            <a:gd name="T9" fmla="*/ 7265 h 21600"/>
            <a:gd name="T10" fmla="*/ 16200 w 21600"/>
            <a:gd name="T11" fmla="*/ 17869 h 21600"/>
          </a:gdLst>
          <a:ahLst/>
          <a:cxnLst>
            <a:cxn ang="0">
              <a:pos x="T0" y="T1"/>
            </a:cxn>
            <a:cxn ang="0">
              <a:pos x="T2" y="T3"/>
            </a:cxn>
            <a:cxn ang="0">
              <a:pos x="T4" y="T5"/>
            </a:cxn>
            <a:cxn ang="0">
              <a:pos x="T6" y="T7"/>
            </a:cxn>
          </a:cxnLst>
          <a:rect l="T8" t="T9" r="T10" b="T11"/>
          <a:pathLst>
            <a:path w="21600" h="21600" extrusionOk="0">
              <a:moveTo>
                <a:pt x="12960" y="3927"/>
              </a:moveTo>
              <a:lnTo>
                <a:pt x="14760" y="3927"/>
              </a:lnTo>
              <a:cubicBezTo>
                <a:pt x="17640" y="4713"/>
                <a:pt x="18000" y="3535"/>
                <a:pt x="18000" y="2356"/>
              </a:cubicBezTo>
              <a:cubicBezTo>
                <a:pt x="18000" y="785"/>
                <a:pt x="15840" y="0"/>
                <a:pt x="10800" y="0"/>
              </a:cubicBezTo>
              <a:cubicBezTo>
                <a:pt x="6120" y="0"/>
                <a:pt x="3600" y="785"/>
                <a:pt x="3600" y="2356"/>
              </a:cubicBezTo>
              <a:cubicBezTo>
                <a:pt x="3600" y="3535"/>
                <a:pt x="4320" y="4713"/>
                <a:pt x="6840" y="3927"/>
              </a:cubicBezTo>
              <a:lnTo>
                <a:pt x="8640" y="3927"/>
              </a:lnTo>
              <a:lnTo>
                <a:pt x="8640" y="5891"/>
              </a:lnTo>
              <a:lnTo>
                <a:pt x="6840" y="5891"/>
              </a:lnTo>
              <a:cubicBezTo>
                <a:pt x="5400" y="5891"/>
                <a:pt x="4320" y="7069"/>
                <a:pt x="4320" y="8640"/>
              </a:cubicBezTo>
              <a:lnTo>
                <a:pt x="4320" y="10996"/>
              </a:lnTo>
              <a:lnTo>
                <a:pt x="2880" y="10996"/>
              </a:lnTo>
              <a:lnTo>
                <a:pt x="2880" y="8640"/>
              </a:lnTo>
              <a:cubicBezTo>
                <a:pt x="2880" y="7855"/>
                <a:pt x="2520" y="7069"/>
                <a:pt x="1440" y="7069"/>
              </a:cubicBezTo>
              <a:cubicBezTo>
                <a:pt x="720" y="7069"/>
                <a:pt x="0" y="7855"/>
                <a:pt x="0" y="8640"/>
              </a:cubicBezTo>
              <a:lnTo>
                <a:pt x="0" y="10604"/>
              </a:lnTo>
              <a:lnTo>
                <a:pt x="0" y="17280"/>
              </a:lnTo>
              <a:cubicBezTo>
                <a:pt x="0" y="18065"/>
                <a:pt x="720" y="18851"/>
                <a:pt x="1440" y="18851"/>
              </a:cubicBezTo>
              <a:cubicBezTo>
                <a:pt x="2520" y="18851"/>
                <a:pt x="2880" y="18065"/>
                <a:pt x="2880" y="17280"/>
              </a:cubicBezTo>
              <a:lnTo>
                <a:pt x="2880" y="14531"/>
              </a:lnTo>
              <a:lnTo>
                <a:pt x="4320" y="14531"/>
              </a:lnTo>
              <a:lnTo>
                <a:pt x="4320" y="15709"/>
              </a:lnTo>
              <a:cubicBezTo>
                <a:pt x="4320" y="18458"/>
                <a:pt x="6840" y="21600"/>
                <a:pt x="10800" y="21600"/>
              </a:cubicBezTo>
              <a:cubicBezTo>
                <a:pt x="15120" y="21600"/>
                <a:pt x="17280" y="18458"/>
                <a:pt x="17280" y="15709"/>
              </a:cubicBezTo>
              <a:lnTo>
                <a:pt x="17280" y="14531"/>
              </a:lnTo>
              <a:lnTo>
                <a:pt x="18720" y="14531"/>
              </a:lnTo>
              <a:lnTo>
                <a:pt x="18720" y="17280"/>
              </a:lnTo>
              <a:cubicBezTo>
                <a:pt x="18720" y="18065"/>
                <a:pt x="19440" y="18851"/>
                <a:pt x="20160" y="18851"/>
              </a:cubicBezTo>
              <a:cubicBezTo>
                <a:pt x="20880" y="18851"/>
                <a:pt x="21600" y="18065"/>
                <a:pt x="21600" y="17280"/>
              </a:cubicBezTo>
              <a:lnTo>
                <a:pt x="21600" y="10604"/>
              </a:lnTo>
              <a:lnTo>
                <a:pt x="21600" y="8640"/>
              </a:lnTo>
              <a:cubicBezTo>
                <a:pt x="21600" y="7855"/>
                <a:pt x="20880" y="7069"/>
                <a:pt x="20160" y="7069"/>
              </a:cubicBezTo>
              <a:cubicBezTo>
                <a:pt x="19440" y="7069"/>
                <a:pt x="18720" y="7855"/>
                <a:pt x="18720" y="8640"/>
              </a:cubicBezTo>
              <a:lnTo>
                <a:pt x="18720" y="10996"/>
              </a:lnTo>
              <a:lnTo>
                <a:pt x="17280" y="10996"/>
              </a:lnTo>
              <a:lnTo>
                <a:pt x="17280" y="8640"/>
              </a:lnTo>
              <a:cubicBezTo>
                <a:pt x="17280" y="7069"/>
                <a:pt x="16200" y="5891"/>
                <a:pt x="14760" y="5891"/>
              </a:cubicBezTo>
              <a:lnTo>
                <a:pt x="12960" y="5891"/>
              </a:lnTo>
              <a:close/>
              <a:moveTo>
                <a:pt x="12960" y="3927"/>
              </a:moveTo>
              <a:moveTo>
                <a:pt x="2880" y="10996"/>
              </a:moveTo>
              <a:moveTo>
                <a:pt x="4320" y="10996"/>
              </a:moveTo>
              <a:lnTo>
                <a:pt x="4320" y="14531"/>
              </a:lnTo>
              <a:moveTo>
                <a:pt x="2880" y="14531"/>
              </a:moveTo>
              <a:lnTo>
                <a:pt x="2880" y="10996"/>
              </a:lnTo>
              <a:moveTo>
                <a:pt x="17280" y="10996"/>
              </a:moveTo>
              <a:moveTo>
                <a:pt x="18720" y="10996"/>
              </a:moveTo>
              <a:lnTo>
                <a:pt x="18720" y="14531"/>
              </a:lnTo>
              <a:moveTo>
                <a:pt x="17280" y="14531"/>
              </a:moveTo>
              <a:lnTo>
                <a:pt x="17280" y="10996"/>
              </a:lnTo>
              <a:moveTo>
                <a:pt x="8640" y="3927"/>
              </a:moveTo>
              <a:lnTo>
                <a:pt x="12960" y="3927"/>
              </a:lnTo>
              <a:moveTo>
                <a:pt x="12960" y="5891"/>
              </a:moveTo>
              <a:lnTo>
                <a:pt x="8640" y="5891"/>
              </a:lnTo>
            </a:path>
          </a:pathLst>
        </a:custGeom>
        <a:solidFill>
          <a:srgbClr val="CCCCFF"/>
        </a:solidFill>
        <a:ln w="9525">
          <a:solidFill>
            <a:srgbClr val="000000"/>
          </a:solidFill>
          <a:miter lim="800000"/>
          <a:headEnd/>
          <a:tailEnd/>
        </a:ln>
        <a:effectLst>
          <a:outerShdw dist="107763" dir="2700000" algn="ctr" rotWithShape="0">
            <a:srgbClr val="808080"/>
          </a:outerShdw>
        </a:effectLst>
      </xdr:spPr>
      <xdr:txBody>
        <a:bodyPr/>
        <a:lstStyle/>
        <a:p>
          <a:endParaRPr lang="tr-TR"/>
        </a:p>
      </xdr:txBody>
    </xdr:sp>
    <xdr:clientData/>
  </xdr:twoCellAnchor>
  <xdr:twoCellAnchor>
    <xdr:from>
      <xdr:col>7</xdr:col>
      <xdr:colOff>114300</xdr:colOff>
      <xdr:row>281</xdr:row>
      <xdr:rowOff>123825</xdr:rowOff>
    </xdr:from>
    <xdr:to>
      <xdr:col>8</xdr:col>
      <xdr:colOff>9525</xdr:colOff>
      <xdr:row>284</xdr:row>
      <xdr:rowOff>28575</xdr:rowOff>
    </xdr:to>
    <xdr:sp macro="" textlink="">
      <xdr:nvSpPr>
        <xdr:cNvPr id="563" name="Rectangle 551"/>
        <xdr:cNvSpPr>
          <a:spLocks noChangeArrowheads="1"/>
        </xdr:cNvSpPr>
      </xdr:nvSpPr>
      <xdr:spPr bwMode="auto">
        <a:xfrm>
          <a:off x="1381125" y="10982325"/>
          <a:ext cx="76200" cy="476250"/>
        </a:xfrm>
        <a:prstGeom prst="rect">
          <a:avLst/>
        </a:prstGeom>
        <a:solidFill>
          <a:srgbClr val="FFFFFF"/>
        </a:solidFill>
        <a:ln w="9525">
          <a:solidFill>
            <a:srgbClr val="000000"/>
          </a:solidFill>
          <a:miter lim="800000"/>
          <a:headEnd/>
          <a:tailEnd/>
        </a:ln>
      </xdr:spPr>
    </xdr:sp>
    <xdr:clientData/>
  </xdr:twoCellAnchor>
  <xdr:twoCellAnchor>
    <xdr:from>
      <xdr:col>5</xdr:col>
      <xdr:colOff>171450</xdr:colOff>
      <xdr:row>282</xdr:row>
      <xdr:rowOff>76200</xdr:rowOff>
    </xdr:from>
    <xdr:to>
      <xdr:col>8</xdr:col>
      <xdr:colOff>9525</xdr:colOff>
      <xdr:row>286</xdr:row>
      <xdr:rowOff>104775</xdr:rowOff>
    </xdr:to>
    <xdr:sp macro="" textlink="">
      <xdr:nvSpPr>
        <xdr:cNvPr id="564" name="Freeform 554"/>
        <xdr:cNvSpPr>
          <a:spLocks/>
        </xdr:cNvSpPr>
      </xdr:nvSpPr>
      <xdr:spPr bwMode="auto">
        <a:xfrm>
          <a:off x="1076325" y="11125200"/>
          <a:ext cx="381000" cy="790575"/>
        </a:xfrm>
        <a:custGeom>
          <a:avLst/>
          <a:gdLst>
            <a:gd name="T0" fmla="*/ 0 w 38"/>
            <a:gd name="T1" fmla="*/ 2147483647 h 53"/>
            <a:gd name="T2" fmla="*/ 2147483647 w 38"/>
            <a:gd name="T3" fmla="*/ 2147483647 h 53"/>
            <a:gd name="T4" fmla="*/ 2147483647 w 38"/>
            <a:gd name="T5" fmla="*/ 2147483647 h 53"/>
            <a:gd name="T6" fmla="*/ 2147483647 w 38"/>
            <a:gd name="T7" fmla="*/ 0 h 53"/>
            <a:gd name="T8" fmla="*/ 0 60000 65536"/>
            <a:gd name="T9" fmla="*/ 0 60000 65536"/>
            <a:gd name="T10" fmla="*/ 0 60000 65536"/>
            <a:gd name="T11" fmla="*/ 0 60000 65536"/>
            <a:gd name="T12" fmla="*/ 0 w 38"/>
            <a:gd name="T13" fmla="*/ 0 h 53"/>
            <a:gd name="T14" fmla="*/ 38 w 38"/>
            <a:gd name="T15" fmla="*/ 53 h 53"/>
          </a:gdLst>
          <a:ahLst/>
          <a:cxnLst>
            <a:cxn ang="T8">
              <a:pos x="T0" y="T1"/>
            </a:cxn>
            <a:cxn ang="T9">
              <a:pos x="T2" y="T3"/>
            </a:cxn>
            <a:cxn ang="T10">
              <a:pos x="T4" y="T5"/>
            </a:cxn>
            <a:cxn ang="T11">
              <a:pos x="T6" y="T7"/>
            </a:cxn>
          </a:cxnLst>
          <a:rect l="T12" t="T13" r="T14" b="T15"/>
          <a:pathLst>
            <a:path w="38" h="53">
              <a:moveTo>
                <a:pt x="0" y="53"/>
              </a:moveTo>
              <a:cubicBezTo>
                <a:pt x="0" y="36"/>
                <a:pt x="0" y="19"/>
                <a:pt x="3" y="11"/>
              </a:cubicBezTo>
              <a:cubicBezTo>
                <a:pt x="6" y="3"/>
                <a:pt x="11" y="5"/>
                <a:pt x="17" y="3"/>
              </a:cubicBezTo>
              <a:cubicBezTo>
                <a:pt x="23" y="1"/>
                <a:pt x="35" y="0"/>
                <a:pt x="38" y="0"/>
              </a:cubicBez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171451</xdr:colOff>
      <xdr:row>283</xdr:row>
      <xdr:rowOff>85725</xdr:rowOff>
    </xdr:from>
    <xdr:to>
      <xdr:col>7</xdr:col>
      <xdr:colOff>123826</xdr:colOff>
      <xdr:row>286</xdr:row>
      <xdr:rowOff>123825</xdr:rowOff>
    </xdr:to>
    <xdr:sp macro="" textlink="">
      <xdr:nvSpPr>
        <xdr:cNvPr id="565" name="Freeform 555"/>
        <xdr:cNvSpPr>
          <a:spLocks/>
        </xdr:cNvSpPr>
      </xdr:nvSpPr>
      <xdr:spPr bwMode="auto">
        <a:xfrm>
          <a:off x="1257301" y="11325225"/>
          <a:ext cx="133350" cy="609600"/>
        </a:xfrm>
        <a:custGeom>
          <a:avLst/>
          <a:gdLst>
            <a:gd name="T0" fmla="*/ 2147483647 w 21"/>
            <a:gd name="T1" fmla="*/ 2147483647 h 34"/>
            <a:gd name="T2" fmla="*/ 2147483647 w 21"/>
            <a:gd name="T3" fmla="*/ 2147483647 h 34"/>
            <a:gd name="T4" fmla="*/ 2147483647 w 21"/>
            <a:gd name="T5" fmla="*/ 0 h 34"/>
            <a:gd name="T6" fmla="*/ 0 60000 65536"/>
            <a:gd name="T7" fmla="*/ 0 60000 65536"/>
            <a:gd name="T8" fmla="*/ 0 60000 65536"/>
            <a:gd name="T9" fmla="*/ 0 w 21"/>
            <a:gd name="T10" fmla="*/ 0 h 34"/>
            <a:gd name="T11" fmla="*/ 21 w 21"/>
            <a:gd name="T12" fmla="*/ 34 h 34"/>
          </a:gdLst>
          <a:ahLst/>
          <a:cxnLst>
            <a:cxn ang="T6">
              <a:pos x="T0" y="T1"/>
            </a:cxn>
            <a:cxn ang="T7">
              <a:pos x="T2" y="T3"/>
            </a:cxn>
            <a:cxn ang="T8">
              <a:pos x="T4" y="T5"/>
            </a:cxn>
          </a:cxnLst>
          <a:rect l="T9" t="T10" r="T11" b="T12"/>
          <a:pathLst>
            <a:path w="21" h="34">
              <a:moveTo>
                <a:pt x="3" y="34"/>
              </a:moveTo>
              <a:cubicBezTo>
                <a:pt x="1" y="24"/>
                <a:pt x="0" y="14"/>
                <a:pt x="3" y="8"/>
              </a:cubicBezTo>
              <a:cubicBezTo>
                <a:pt x="6" y="2"/>
                <a:pt x="18" y="1"/>
                <a:pt x="21" y="0"/>
              </a:cubicBez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0</xdr:colOff>
      <xdr:row>282</xdr:row>
      <xdr:rowOff>66675</xdr:rowOff>
    </xdr:from>
    <xdr:to>
      <xdr:col>8</xdr:col>
      <xdr:colOff>0</xdr:colOff>
      <xdr:row>283</xdr:row>
      <xdr:rowOff>66675</xdr:rowOff>
    </xdr:to>
    <xdr:sp macro="" textlink="">
      <xdr:nvSpPr>
        <xdr:cNvPr id="566" name="Line 556"/>
        <xdr:cNvSpPr>
          <a:spLocks noChangeShapeType="1"/>
        </xdr:cNvSpPr>
      </xdr:nvSpPr>
      <xdr:spPr bwMode="auto">
        <a:xfrm>
          <a:off x="1447800" y="11115675"/>
          <a:ext cx="0" cy="1905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xdr:colOff>
      <xdr:row>284</xdr:row>
      <xdr:rowOff>152400</xdr:rowOff>
    </xdr:from>
    <xdr:to>
      <xdr:col>7</xdr:col>
      <xdr:colOff>0</xdr:colOff>
      <xdr:row>284</xdr:row>
      <xdr:rowOff>152400</xdr:rowOff>
    </xdr:to>
    <xdr:sp macro="" textlink="">
      <xdr:nvSpPr>
        <xdr:cNvPr id="567" name="Line 557"/>
        <xdr:cNvSpPr>
          <a:spLocks noChangeShapeType="1"/>
        </xdr:cNvSpPr>
      </xdr:nvSpPr>
      <xdr:spPr bwMode="auto">
        <a:xfrm>
          <a:off x="1095375" y="11582400"/>
          <a:ext cx="1714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57150</xdr:colOff>
      <xdr:row>283</xdr:row>
      <xdr:rowOff>85725</xdr:rowOff>
    </xdr:from>
    <xdr:to>
      <xdr:col>16</xdr:col>
      <xdr:colOff>1</xdr:colOff>
      <xdr:row>283</xdr:row>
      <xdr:rowOff>85725</xdr:rowOff>
    </xdr:to>
    <xdr:sp macro="" textlink="">
      <xdr:nvSpPr>
        <xdr:cNvPr id="568" name="Line 558"/>
        <xdr:cNvSpPr>
          <a:spLocks noChangeShapeType="1"/>
        </xdr:cNvSpPr>
      </xdr:nvSpPr>
      <xdr:spPr bwMode="auto">
        <a:xfrm flipV="1">
          <a:off x="2428875" y="11325225"/>
          <a:ext cx="50482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123825</xdr:colOff>
      <xdr:row>282</xdr:row>
      <xdr:rowOff>85724</xdr:rowOff>
    </xdr:from>
    <xdr:to>
      <xdr:col>16</xdr:col>
      <xdr:colOff>9525</xdr:colOff>
      <xdr:row>282</xdr:row>
      <xdr:rowOff>95249</xdr:rowOff>
    </xdr:to>
    <xdr:sp macro="" textlink="">
      <xdr:nvSpPr>
        <xdr:cNvPr id="569" name="Line 559"/>
        <xdr:cNvSpPr>
          <a:spLocks noChangeShapeType="1"/>
        </xdr:cNvSpPr>
      </xdr:nvSpPr>
      <xdr:spPr bwMode="auto">
        <a:xfrm>
          <a:off x="2314575" y="11134724"/>
          <a:ext cx="62865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154092</xdr:colOff>
      <xdr:row>282</xdr:row>
      <xdr:rowOff>73687</xdr:rowOff>
    </xdr:from>
    <xdr:to>
      <xdr:col>16</xdr:col>
      <xdr:colOff>47362</xdr:colOff>
      <xdr:row>283</xdr:row>
      <xdr:rowOff>90459</xdr:rowOff>
    </xdr:to>
    <xdr:sp macro="" textlink="">
      <xdr:nvSpPr>
        <xdr:cNvPr id="580" name="Oval 560"/>
        <xdr:cNvSpPr>
          <a:spLocks noChangeArrowheads="1"/>
        </xdr:cNvSpPr>
      </xdr:nvSpPr>
      <xdr:spPr bwMode="auto">
        <a:xfrm rot="380412" flipH="1">
          <a:off x="2906817" y="11122687"/>
          <a:ext cx="74245" cy="207272"/>
        </a:xfrm>
        <a:prstGeom prst="ellipse">
          <a:avLst/>
        </a:prstGeom>
        <a:solidFill>
          <a:srgbClr val="FFFFFF"/>
        </a:solidFill>
        <a:ln w="9525">
          <a:solidFill>
            <a:srgbClr val="000000"/>
          </a:solidFill>
          <a:round/>
          <a:headEnd/>
          <a:tailEnd/>
        </a:ln>
      </xdr:spPr>
    </xdr:sp>
    <xdr:clientData/>
  </xdr:twoCellAnchor>
  <xdr:twoCellAnchor>
    <xdr:from>
      <xdr:col>8</xdr:col>
      <xdr:colOff>85725</xdr:colOff>
      <xdr:row>291</xdr:row>
      <xdr:rowOff>180975</xdr:rowOff>
    </xdr:from>
    <xdr:to>
      <xdr:col>13</xdr:col>
      <xdr:colOff>9525</xdr:colOff>
      <xdr:row>292</xdr:row>
      <xdr:rowOff>0</xdr:rowOff>
    </xdr:to>
    <xdr:sp macro="" textlink="">
      <xdr:nvSpPr>
        <xdr:cNvPr id="582" name="Line 561"/>
        <xdr:cNvSpPr>
          <a:spLocks noChangeShapeType="1"/>
        </xdr:cNvSpPr>
      </xdr:nvSpPr>
      <xdr:spPr bwMode="auto">
        <a:xfrm flipV="1">
          <a:off x="1533525" y="12944475"/>
          <a:ext cx="847725"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76200</xdr:colOff>
      <xdr:row>291</xdr:row>
      <xdr:rowOff>0</xdr:rowOff>
    </xdr:from>
    <xdr:to>
      <xdr:col>13</xdr:col>
      <xdr:colOff>9525</xdr:colOff>
      <xdr:row>291</xdr:row>
      <xdr:rowOff>0</xdr:rowOff>
    </xdr:to>
    <xdr:sp macro="" textlink="">
      <xdr:nvSpPr>
        <xdr:cNvPr id="583" name="Line 562"/>
        <xdr:cNvSpPr>
          <a:spLocks noChangeShapeType="1"/>
        </xdr:cNvSpPr>
      </xdr:nvSpPr>
      <xdr:spPr bwMode="auto">
        <a:xfrm>
          <a:off x="1524000" y="12763500"/>
          <a:ext cx="8572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171450</xdr:colOff>
      <xdr:row>290</xdr:row>
      <xdr:rowOff>152400</xdr:rowOff>
    </xdr:from>
    <xdr:to>
      <xdr:col>13</xdr:col>
      <xdr:colOff>114300</xdr:colOff>
      <xdr:row>292</xdr:row>
      <xdr:rowOff>9525</xdr:rowOff>
    </xdr:to>
    <xdr:sp macro="" textlink="">
      <xdr:nvSpPr>
        <xdr:cNvPr id="584" name="Oval 563"/>
        <xdr:cNvSpPr>
          <a:spLocks noChangeArrowheads="1"/>
        </xdr:cNvSpPr>
      </xdr:nvSpPr>
      <xdr:spPr bwMode="auto">
        <a:xfrm rot="-3499471">
          <a:off x="2305050" y="12782550"/>
          <a:ext cx="238125" cy="123825"/>
        </a:xfrm>
        <a:prstGeom prst="ellipse">
          <a:avLst/>
        </a:prstGeom>
        <a:solidFill>
          <a:srgbClr val="FFFFFF"/>
        </a:solidFill>
        <a:ln w="9525">
          <a:solidFill>
            <a:srgbClr val="000000"/>
          </a:solidFill>
          <a:round/>
          <a:headEnd/>
          <a:tailEnd/>
        </a:ln>
      </xdr:spPr>
    </xdr:sp>
    <xdr:clientData/>
  </xdr:twoCellAnchor>
  <xdr:twoCellAnchor>
    <xdr:from>
      <xdr:col>12</xdr:col>
      <xdr:colOff>161925</xdr:colOff>
      <xdr:row>281</xdr:row>
      <xdr:rowOff>114300</xdr:rowOff>
    </xdr:from>
    <xdr:to>
      <xdr:col>13</xdr:col>
      <xdr:colOff>57150</xdr:colOff>
      <xdr:row>284</xdr:row>
      <xdr:rowOff>38100</xdr:rowOff>
    </xdr:to>
    <xdr:sp macro="" textlink="">
      <xdr:nvSpPr>
        <xdr:cNvPr id="585" name="Rectangle 564"/>
        <xdr:cNvSpPr>
          <a:spLocks noChangeArrowheads="1"/>
        </xdr:cNvSpPr>
      </xdr:nvSpPr>
      <xdr:spPr bwMode="auto">
        <a:xfrm>
          <a:off x="2352675" y="10972800"/>
          <a:ext cx="76200" cy="495300"/>
        </a:xfrm>
        <a:prstGeom prst="rect">
          <a:avLst/>
        </a:prstGeom>
        <a:solidFill>
          <a:srgbClr val="FFFFFF"/>
        </a:solidFill>
        <a:ln w="9525">
          <a:solidFill>
            <a:srgbClr val="000000"/>
          </a:solidFill>
          <a:miter lim="800000"/>
          <a:headEnd/>
          <a:tailEnd/>
        </a:ln>
      </xdr:spPr>
    </xdr:sp>
    <xdr:clientData/>
  </xdr:twoCellAnchor>
  <xdr:twoCellAnchor>
    <xdr:from>
      <xdr:col>8</xdr:col>
      <xdr:colOff>80962</xdr:colOff>
      <xdr:row>290</xdr:row>
      <xdr:rowOff>90490</xdr:rowOff>
    </xdr:from>
    <xdr:to>
      <xdr:col>8</xdr:col>
      <xdr:colOff>147637</xdr:colOff>
      <xdr:row>292</xdr:row>
      <xdr:rowOff>90490</xdr:rowOff>
    </xdr:to>
    <xdr:sp macro="" textlink="">
      <xdr:nvSpPr>
        <xdr:cNvPr id="586" name="Rectangle 86"/>
        <xdr:cNvSpPr>
          <a:spLocks noChangeArrowheads="1"/>
        </xdr:cNvSpPr>
      </xdr:nvSpPr>
      <xdr:spPr bwMode="auto">
        <a:xfrm rot="5400000">
          <a:off x="1371600" y="12820652"/>
          <a:ext cx="381000" cy="666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5</xdr:col>
      <xdr:colOff>85725</xdr:colOff>
      <xdr:row>289</xdr:row>
      <xdr:rowOff>38100</xdr:rowOff>
    </xdr:from>
    <xdr:to>
      <xdr:col>7</xdr:col>
      <xdr:colOff>104775</xdr:colOff>
      <xdr:row>289</xdr:row>
      <xdr:rowOff>104775</xdr:rowOff>
    </xdr:to>
    <xdr:sp macro="" textlink="">
      <xdr:nvSpPr>
        <xdr:cNvPr id="593" name="Rectangle 86"/>
        <xdr:cNvSpPr>
          <a:spLocks noChangeArrowheads="1"/>
        </xdr:cNvSpPr>
      </xdr:nvSpPr>
      <xdr:spPr bwMode="auto">
        <a:xfrm>
          <a:off x="990600" y="12420600"/>
          <a:ext cx="381000" cy="666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5</xdr:col>
      <xdr:colOff>85725</xdr:colOff>
      <xdr:row>289</xdr:row>
      <xdr:rowOff>123825</xdr:rowOff>
    </xdr:from>
    <xdr:to>
      <xdr:col>7</xdr:col>
      <xdr:colOff>104775</xdr:colOff>
      <xdr:row>290</xdr:row>
      <xdr:rowOff>0</xdr:rowOff>
    </xdr:to>
    <xdr:sp macro="" textlink="">
      <xdr:nvSpPr>
        <xdr:cNvPr id="594" name="Rectangle 86"/>
        <xdr:cNvSpPr>
          <a:spLocks noChangeArrowheads="1"/>
        </xdr:cNvSpPr>
      </xdr:nvSpPr>
      <xdr:spPr bwMode="auto">
        <a:xfrm>
          <a:off x="990600" y="12506325"/>
          <a:ext cx="381000" cy="666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xdr:col>
      <xdr:colOff>9525</xdr:colOff>
      <xdr:row>290</xdr:row>
      <xdr:rowOff>133350</xdr:rowOff>
    </xdr:from>
    <xdr:to>
      <xdr:col>3</xdr:col>
      <xdr:colOff>123825</xdr:colOff>
      <xdr:row>292</xdr:row>
      <xdr:rowOff>38100</xdr:rowOff>
    </xdr:to>
    <xdr:sp macro="" textlink="">
      <xdr:nvSpPr>
        <xdr:cNvPr id="596" name="Rectangle 86"/>
        <xdr:cNvSpPr>
          <a:spLocks noChangeArrowheads="1"/>
        </xdr:cNvSpPr>
      </xdr:nvSpPr>
      <xdr:spPr bwMode="auto">
        <a:xfrm>
          <a:off x="371475" y="12706350"/>
          <a:ext cx="295275" cy="2857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9</xdr:col>
      <xdr:colOff>66675</xdr:colOff>
      <xdr:row>290</xdr:row>
      <xdr:rowOff>142875</xdr:rowOff>
    </xdr:from>
    <xdr:to>
      <xdr:col>10</xdr:col>
      <xdr:colOff>180975</xdr:colOff>
      <xdr:row>292</xdr:row>
      <xdr:rowOff>47625</xdr:rowOff>
    </xdr:to>
    <xdr:sp macro="" textlink="">
      <xdr:nvSpPr>
        <xdr:cNvPr id="597" name="Rectangle 86"/>
        <xdr:cNvSpPr>
          <a:spLocks noChangeArrowheads="1"/>
        </xdr:cNvSpPr>
      </xdr:nvSpPr>
      <xdr:spPr bwMode="auto">
        <a:xfrm>
          <a:off x="1695450" y="12715875"/>
          <a:ext cx="295275" cy="2857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7</xdr:col>
      <xdr:colOff>176212</xdr:colOff>
      <xdr:row>290</xdr:row>
      <xdr:rowOff>90490</xdr:rowOff>
    </xdr:from>
    <xdr:to>
      <xdr:col>8</xdr:col>
      <xdr:colOff>61912</xdr:colOff>
      <xdr:row>292</xdr:row>
      <xdr:rowOff>90490</xdr:rowOff>
    </xdr:to>
    <xdr:sp macro="" textlink="">
      <xdr:nvSpPr>
        <xdr:cNvPr id="599" name="Rectangle 86"/>
        <xdr:cNvSpPr>
          <a:spLocks noChangeArrowheads="1"/>
        </xdr:cNvSpPr>
      </xdr:nvSpPr>
      <xdr:spPr bwMode="auto">
        <a:xfrm rot="5400000">
          <a:off x="1285875" y="12820652"/>
          <a:ext cx="381000" cy="666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128587</xdr:colOff>
      <xdr:row>290</xdr:row>
      <xdr:rowOff>90490</xdr:rowOff>
    </xdr:from>
    <xdr:to>
      <xdr:col>5</xdr:col>
      <xdr:colOff>14287</xdr:colOff>
      <xdr:row>292</xdr:row>
      <xdr:rowOff>90490</xdr:rowOff>
    </xdr:to>
    <xdr:sp macro="" textlink="">
      <xdr:nvSpPr>
        <xdr:cNvPr id="600" name="Rectangle 86"/>
        <xdr:cNvSpPr>
          <a:spLocks noChangeArrowheads="1"/>
        </xdr:cNvSpPr>
      </xdr:nvSpPr>
      <xdr:spPr bwMode="auto">
        <a:xfrm rot="5400000">
          <a:off x="695325" y="12820652"/>
          <a:ext cx="381000" cy="666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42862</xdr:colOff>
      <xdr:row>290</xdr:row>
      <xdr:rowOff>90490</xdr:rowOff>
    </xdr:from>
    <xdr:to>
      <xdr:col>4</xdr:col>
      <xdr:colOff>109537</xdr:colOff>
      <xdr:row>292</xdr:row>
      <xdr:rowOff>90490</xdr:rowOff>
    </xdr:to>
    <xdr:sp macro="" textlink="">
      <xdr:nvSpPr>
        <xdr:cNvPr id="601" name="Rectangle 86"/>
        <xdr:cNvSpPr>
          <a:spLocks noChangeArrowheads="1"/>
        </xdr:cNvSpPr>
      </xdr:nvSpPr>
      <xdr:spPr bwMode="auto">
        <a:xfrm rot="5400000">
          <a:off x="609600" y="12820652"/>
          <a:ext cx="381000" cy="666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12</xdr:col>
      <xdr:colOff>76200</xdr:colOff>
      <xdr:row>281</xdr:row>
      <xdr:rowOff>114300</xdr:rowOff>
    </xdr:from>
    <xdr:to>
      <xdr:col>12</xdr:col>
      <xdr:colOff>152400</xdr:colOff>
      <xdr:row>284</xdr:row>
      <xdr:rowOff>38100</xdr:rowOff>
    </xdr:to>
    <xdr:sp macro="" textlink="">
      <xdr:nvSpPr>
        <xdr:cNvPr id="605" name="Rectangle 564"/>
        <xdr:cNvSpPr>
          <a:spLocks noChangeArrowheads="1"/>
        </xdr:cNvSpPr>
      </xdr:nvSpPr>
      <xdr:spPr bwMode="auto">
        <a:xfrm>
          <a:off x="2266950" y="10972800"/>
          <a:ext cx="76200" cy="495300"/>
        </a:xfrm>
        <a:prstGeom prst="rect">
          <a:avLst/>
        </a:prstGeom>
        <a:solidFill>
          <a:srgbClr val="FFFFFF"/>
        </a:solidFill>
        <a:ln w="9525">
          <a:solidFill>
            <a:srgbClr val="000000"/>
          </a:solidFill>
          <a:miter lim="800000"/>
          <a:headEnd/>
          <a:tailEnd/>
        </a:ln>
      </xdr:spPr>
    </xdr:sp>
    <xdr:clientData/>
  </xdr:twoCellAnchor>
  <xdr:twoCellAnchor>
    <xdr:from>
      <xdr:col>8</xdr:col>
      <xdr:colOff>19050</xdr:colOff>
      <xdr:row>281</xdr:row>
      <xdr:rowOff>114300</xdr:rowOff>
    </xdr:from>
    <xdr:to>
      <xdr:col>8</xdr:col>
      <xdr:colOff>95250</xdr:colOff>
      <xdr:row>284</xdr:row>
      <xdr:rowOff>38100</xdr:rowOff>
    </xdr:to>
    <xdr:sp macro="" textlink="">
      <xdr:nvSpPr>
        <xdr:cNvPr id="613" name="Rectangle 564"/>
        <xdr:cNvSpPr>
          <a:spLocks noChangeArrowheads="1"/>
        </xdr:cNvSpPr>
      </xdr:nvSpPr>
      <xdr:spPr bwMode="auto">
        <a:xfrm>
          <a:off x="1466850" y="10972800"/>
          <a:ext cx="76200" cy="49530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247650</xdr:colOff>
      <xdr:row>8</xdr:row>
      <xdr:rowOff>0</xdr:rowOff>
    </xdr:from>
    <xdr:to>
      <xdr:col>3</xdr:col>
      <xdr:colOff>447675</xdr:colOff>
      <xdr:row>9</xdr:row>
      <xdr:rowOff>0</xdr:rowOff>
    </xdr:to>
    <xdr:sp macro="" textlink="">
      <xdr:nvSpPr>
        <xdr:cNvPr id="2" name="Dikdörtgen 1"/>
        <xdr:cNvSpPr/>
      </xdr:nvSpPr>
      <xdr:spPr>
        <a:xfrm>
          <a:off x="1619250" y="1466850"/>
          <a:ext cx="200025" cy="180975"/>
        </a:xfrm>
        <a:prstGeom prst="rect">
          <a:avLst/>
        </a:prstGeom>
        <a:solidFill>
          <a:schemeClr val="bg1"/>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10</xdr:col>
      <xdr:colOff>314325</xdr:colOff>
      <xdr:row>8</xdr:row>
      <xdr:rowOff>28574</xdr:rowOff>
    </xdr:from>
    <xdr:to>
      <xdr:col>11</xdr:col>
      <xdr:colOff>200025</xdr:colOff>
      <xdr:row>9</xdr:row>
      <xdr:rowOff>19050</xdr:rowOff>
    </xdr:to>
    <xdr:sp macro="" textlink="">
      <xdr:nvSpPr>
        <xdr:cNvPr id="3" name="Dikdörtgen 2"/>
        <xdr:cNvSpPr/>
      </xdr:nvSpPr>
      <xdr:spPr>
        <a:xfrm>
          <a:off x="4886325" y="1495424"/>
          <a:ext cx="342900" cy="171451"/>
        </a:xfrm>
        <a:prstGeom prst="rect">
          <a:avLst/>
        </a:prstGeom>
        <a:solidFill>
          <a:schemeClr val="bg1"/>
        </a:solidFill>
        <a:ln w="12700">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1</xdr:col>
      <xdr:colOff>628650</xdr:colOff>
      <xdr:row>58</xdr:row>
      <xdr:rowOff>9525</xdr:rowOff>
    </xdr:from>
    <xdr:to>
      <xdr:col>3</xdr:col>
      <xdr:colOff>419101</xdr:colOff>
      <xdr:row>59</xdr:row>
      <xdr:rowOff>85726</xdr:rowOff>
    </xdr:to>
    <xdr:sp macro="" textlink="">
      <xdr:nvSpPr>
        <xdr:cNvPr id="4" name="Dikdörtgen 3"/>
        <xdr:cNvSpPr/>
      </xdr:nvSpPr>
      <xdr:spPr>
        <a:xfrm>
          <a:off x="885825" y="13420725"/>
          <a:ext cx="904876" cy="257176"/>
        </a:xfrm>
        <a:prstGeom prst="rect">
          <a:avLst/>
        </a:prstGeom>
        <a:solidFill>
          <a:schemeClr val="bg1"/>
        </a:solidFill>
        <a:ln w="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3</xdr:col>
      <xdr:colOff>0</xdr:colOff>
      <xdr:row>58</xdr:row>
      <xdr:rowOff>9525</xdr:rowOff>
    </xdr:from>
    <xdr:to>
      <xdr:col>3</xdr:col>
      <xdr:colOff>333375</xdr:colOff>
      <xdr:row>59</xdr:row>
      <xdr:rowOff>66674</xdr:rowOff>
    </xdr:to>
    <xdr:sp macro="" textlink="">
      <xdr:nvSpPr>
        <xdr:cNvPr id="5" name="Dikdörtgen 4"/>
        <xdr:cNvSpPr/>
      </xdr:nvSpPr>
      <xdr:spPr>
        <a:xfrm>
          <a:off x="1371600" y="13420725"/>
          <a:ext cx="333375" cy="238124"/>
        </a:xfrm>
        <a:prstGeom prst="rect">
          <a:avLst/>
        </a:prstGeom>
        <a:solidFill>
          <a:schemeClr val="bg1"/>
        </a:solidFill>
        <a:ln w="12700">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10</xdr:col>
      <xdr:colOff>209549</xdr:colOff>
      <xdr:row>61</xdr:row>
      <xdr:rowOff>104774</xdr:rowOff>
    </xdr:from>
    <xdr:to>
      <xdr:col>11</xdr:col>
      <xdr:colOff>28574</xdr:colOff>
      <xdr:row>62</xdr:row>
      <xdr:rowOff>161924</xdr:rowOff>
    </xdr:to>
    <xdr:sp macro="" textlink="">
      <xdr:nvSpPr>
        <xdr:cNvPr id="6" name="Dikdörtgen 5"/>
        <xdr:cNvSpPr/>
      </xdr:nvSpPr>
      <xdr:spPr>
        <a:xfrm>
          <a:off x="4781549" y="14058899"/>
          <a:ext cx="276225" cy="238125"/>
        </a:xfrm>
        <a:prstGeom prst="rect">
          <a:avLst/>
        </a:prstGeom>
        <a:solidFill>
          <a:schemeClr val="bg1"/>
        </a:solidFill>
        <a:ln w="127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1</xdr:col>
      <xdr:colOff>342900</xdr:colOff>
      <xdr:row>36</xdr:row>
      <xdr:rowOff>171450</xdr:rowOff>
    </xdr:from>
    <xdr:to>
      <xdr:col>4</xdr:col>
      <xdr:colOff>133350</xdr:colOff>
      <xdr:row>38</xdr:row>
      <xdr:rowOff>19050</xdr:rowOff>
    </xdr:to>
    <xdr:sp macro="" textlink="">
      <xdr:nvSpPr>
        <xdr:cNvPr id="7" name="Dikdörtgen 6"/>
        <xdr:cNvSpPr/>
      </xdr:nvSpPr>
      <xdr:spPr>
        <a:xfrm>
          <a:off x="600075" y="7248525"/>
          <a:ext cx="1362075" cy="209550"/>
        </a:xfrm>
        <a:prstGeom prst="rect">
          <a:avLst/>
        </a:prstGeom>
        <a:solidFill>
          <a:schemeClr val="bg1"/>
        </a:solidFill>
        <a:ln w="63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2</xdr:col>
      <xdr:colOff>276225</xdr:colOff>
      <xdr:row>64</xdr:row>
      <xdr:rowOff>152400</xdr:rowOff>
    </xdr:from>
    <xdr:to>
      <xdr:col>11</xdr:col>
      <xdr:colOff>171450</xdr:colOff>
      <xdr:row>66</xdr:row>
      <xdr:rowOff>114300</xdr:rowOff>
    </xdr:to>
    <xdr:sp macro="" textlink="">
      <xdr:nvSpPr>
        <xdr:cNvPr id="8" name="Rectangle 1156"/>
        <xdr:cNvSpPr>
          <a:spLocks noChangeArrowheads="1"/>
        </xdr:cNvSpPr>
      </xdr:nvSpPr>
      <xdr:spPr bwMode="auto">
        <a:xfrm>
          <a:off x="1190625" y="14649450"/>
          <a:ext cx="4010025" cy="323850"/>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8"/>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238125</xdr:colOff>
      <xdr:row>3</xdr:row>
      <xdr:rowOff>19050</xdr:rowOff>
    </xdr:from>
    <xdr:to>
      <xdr:col>11</xdr:col>
      <xdr:colOff>190500</xdr:colOff>
      <xdr:row>16</xdr:row>
      <xdr:rowOff>9525</xdr:rowOff>
    </xdr:to>
    <xdr:sp macro="" textlink="">
      <xdr:nvSpPr>
        <xdr:cNvPr id="9" name="Rectangle 1156"/>
        <xdr:cNvSpPr>
          <a:spLocks noChangeArrowheads="1"/>
        </xdr:cNvSpPr>
      </xdr:nvSpPr>
      <xdr:spPr bwMode="auto">
        <a:xfrm>
          <a:off x="1152525" y="581025"/>
          <a:ext cx="4067175" cy="2343150"/>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8"/>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342900</xdr:colOff>
      <xdr:row>3</xdr:row>
      <xdr:rowOff>104775</xdr:rowOff>
    </xdr:from>
    <xdr:to>
      <xdr:col>11</xdr:col>
      <xdr:colOff>66675</xdr:colOff>
      <xdr:row>15</xdr:row>
      <xdr:rowOff>104775</xdr:rowOff>
    </xdr:to>
    <xdr:sp macro="" textlink="">
      <xdr:nvSpPr>
        <xdr:cNvPr id="10" name="Rectangle 1156"/>
        <xdr:cNvSpPr>
          <a:spLocks noChangeArrowheads="1"/>
        </xdr:cNvSpPr>
      </xdr:nvSpPr>
      <xdr:spPr bwMode="auto">
        <a:xfrm>
          <a:off x="1257300" y="666750"/>
          <a:ext cx="3838575" cy="2171700"/>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8"/>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323850</xdr:colOff>
      <xdr:row>57</xdr:row>
      <xdr:rowOff>28575</xdr:rowOff>
    </xdr:from>
    <xdr:to>
      <xdr:col>3</xdr:col>
      <xdr:colOff>323850</xdr:colOff>
      <xdr:row>64</xdr:row>
      <xdr:rowOff>171450</xdr:rowOff>
    </xdr:to>
    <xdr:sp macro="" textlink="">
      <xdr:nvSpPr>
        <xdr:cNvPr id="11" name="Line 1142"/>
        <xdr:cNvSpPr>
          <a:spLocks noChangeShapeType="1"/>
        </xdr:cNvSpPr>
      </xdr:nvSpPr>
      <xdr:spPr bwMode="auto">
        <a:xfrm>
          <a:off x="1695450" y="13258800"/>
          <a:ext cx="0" cy="14097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247650</xdr:colOff>
      <xdr:row>35</xdr:row>
      <xdr:rowOff>133350</xdr:rowOff>
    </xdr:from>
    <xdr:to>
      <xdr:col>14</xdr:col>
      <xdr:colOff>247650</xdr:colOff>
      <xdr:row>46</xdr:row>
      <xdr:rowOff>38100</xdr:rowOff>
    </xdr:to>
    <xdr:sp macro="" textlink="">
      <xdr:nvSpPr>
        <xdr:cNvPr id="12" name="Line 1146"/>
        <xdr:cNvSpPr>
          <a:spLocks noChangeShapeType="1"/>
        </xdr:cNvSpPr>
      </xdr:nvSpPr>
      <xdr:spPr bwMode="auto">
        <a:xfrm flipH="1">
          <a:off x="6648450" y="7029450"/>
          <a:ext cx="0" cy="1895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361950</xdr:colOff>
      <xdr:row>36</xdr:row>
      <xdr:rowOff>9525</xdr:rowOff>
    </xdr:from>
    <xdr:to>
      <xdr:col>3</xdr:col>
      <xdr:colOff>19050</xdr:colOff>
      <xdr:row>45</xdr:row>
      <xdr:rowOff>0</xdr:rowOff>
    </xdr:to>
    <xdr:sp macro="" textlink="">
      <xdr:nvSpPr>
        <xdr:cNvPr id="13" name="Freeform 1147"/>
        <xdr:cNvSpPr>
          <a:spLocks/>
        </xdr:cNvSpPr>
      </xdr:nvSpPr>
      <xdr:spPr bwMode="auto">
        <a:xfrm>
          <a:off x="257175" y="7086600"/>
          <a:ext cx="1133475" cy="1619250"/>
        </a:xfrm>
        <a:custGeom>
          <a:avLst/>
          <a:gdLst>
            <a:gd name="T0" fmla="*/ 0 w 84"/>
            <a:gd name="T1" fmla="*/ 0 h 161"/>
            <a:gd name="T2" fmla="*/ 2147483646 w 84"/>
            <a:gd name="T3" fmla="*/ 0 h 161"/>
            <a:gd name="T4" fmla="*/ 2147483646 w 84"/>
            <a:gd name="T5" fmla="*/ 2147483646 h 161"/>
            <a:gd name="T6" fmla="*/ 2147483646 w 84"/>
            <a:gd name="T7" fmla="*/ 2147483646 h 161"/>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84" h="161">
              <a:moveTo>
                <a:pt x="0" y="0"/>
              </a:moveTo>
              <a:lnTo>
                <a:pt x="33" y="0"/>
              </a:lnTo>
              <a:lnTo>
                <a:pt x="33" y="161"/>
              </a:lnTo>
              <a:lnTo>
                <a:pt x="84" y="161"/>
              </a:lnTo>
            </a:path>
          </a:pathLst>
        </a:custGeom>
        <a:noFill/>
        <a:l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19050</xdr:colOff>
      <xdr:row>43</xdr:row>
      <xdr:rowOff>161925</xdr:rowOff>
    </xdr:from>
    <xdr:to>
      <xdr:col>15</xdr:col>
      <xdr:colOff>28575</xdr:colOff>
      <xdr:row>43</xdr:row>
      <xdr:rowOff>171450</xdr:rowOff>
    </xdr:to>
    <xdr:sp macro="" textlink="">
      <xdr:nvSpPr>
        <xdr:cNvPr id="14" name="Line 1149"/>
        <xdr:cNvSpPr>
          <a:spLocks noChangeShapeType="1"/>
        </xdr:cNvSpPr>
      </xdr:nvSpPr>
      <xdr:spPr bwMode="auto">
        <a:xfrm flipV="1">
          <a:off x="6419850" y="8505825"/>
          <a:ext cx="466725"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219075</xdr:colOff>
      <xdr:row>20</xdr:row>
      <xdr:rowOff>0</xdr:rowOff>
    </xdr:from>
    <xdr:to>
      <xdr:col>12</xdr:col>
      <xdr:colOff>409575</xdr:colOff>
      <xdr:row>20</xdr:row>
      <xdr:rowOff>0</xdr:rowOff>
    </xdr:to>
    <xdr:sp macro="" textlink="">
      <xdr:nvSpPr>
        <xdr:cNvPr id="15" name="Line 1150"/>
        <xdr:cNvSpPr>
          <a:spLocks noChangeShapeType="1"/>
        </xdr:cNvSpPr>
      </xdr:nvSpPr>
      <xdr:spPr bwMode="auto">
        <a:xfrm>
          <a:off x="476250" y="3638550"/>
          <a:ext cx="54197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152400</xdr:colOff>
      <xdr:row>14</xdr:row>
      <xdr:rowOff>0</xdr:rowOff>
    </xdr:from>
    <xdr:to>
      <xdr:col>1</xdr:col>
      <xdr:colOff>314325</xdr:colOff>
      <xdr:row>14</xdr:row>
      <xdr:rowOff>0</xdr:rowOff>
    </xdr:to>
    <xdr:sp macro="" textlink="">
      <xdr:nvSpPr>
        <xdr:cNvPr id="16" name="Line 1151"/>
        <xdr:cNvSpPr>
          <a:spLocks noChangeShapeType="1"/>
        </xdr:cNvSpPr>
      </xdr:nvSpPr>
      <xdr:spPr bwMode="auto">
        <a:xfrm>
          <a:off x="409575" y="2552700"/>
          <a:ext cx="1619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104775</xdr:colOff>
      <xdr:row>37</xdr:row>
      <xdr:rowOff>95250</xdr:rowOff>
    </xdr:from>
    <xdr:to>
      <xdr:col>4</xdr:col>
      <xdr:colOff>361950</xdr:colOff>
      <xdr:row>37</xdr:row>
      <xdr:rowOff>95250</xdr:rowOff>
    </xdr:to>
    <xdr:sp macro="" textlink="">
      <xdr:nvSpPr>
        <xdr:cNvPr id="17" name="Line 1152"/>
        <xdr:cNvSpPr>
          <a:spLocks noChangeShapeType="1"/>
        </xdr:cNvSpPr>
      </xdr:nvSpPr>
      <xdr:spPr bwMode="auto">
        <a:xfrm>
          <a:off x="104775" y="7353300"/>
          <a:ext cx="2085975"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xdr:row>
      <xdr:rowOff>0</xdr:rowOff>
    </xdr:from>
    <xdr:to>
      <xdr:col>10</xdr:col>
      <xdr:colOff>438150</xdr:colOff>
      <xdr:row>15</xdr:row>
      <xdr:rowOff>0</xdr:rowOff>
    </xdr:to>
    <xdr:sp macro="" textlink="">
      <xdr:nvSpPr>
        <xdr:cNvPr id="18" name="Rectangle 1156"/>
        <xdr:cNvSpPr>
          <a:spLocks noChangeArrowheads="1"/>
        </xdr:cNvSpPr>
      </xdr:nvSpPr>
      <xdr:spPr bwMode="auto">
        <a:xfrm>
          <a:off x="1371600" y="742950"/>
          <a:ext cx="3638550" cy="1990725"/>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8"/>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238125</xdr:colOff>
      <xdr:row>4</xdr:row>
      <xdr:rowOff>152400</xdr:rowOff>
    </xdr:from>
    <xdr:to>
      <xdr:col>10</xdr:col>
      <xdr:colOff>219075</xdr:colOff>
      <xdr:row>13</xdr:row>
      <xdr:rowOff>171450</xdr:rowOff>
    </xdr:to>
    <xdr:sp macro="" textlink="">
      <xdr:nvSpPr>
        <xdr:cNvPr id="19" name="Rectangle 1157"/>
        <xdr:cNvSpPr>
          <a:spLocks noChangeArrowheads="1"/>
        </xdr:cNvSpPr>
      </xdr:nvSpPr>
      <xdr:spPr bwMode="auto">
        <a:xfrm>
          <a:off x="1609725" y="895350"/>
          <a:ext cx="3181350" cy="1647825"/>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8"/>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114300</xdr:colOff>
      <xdr:row>5</xdr:row>
      <xdr:rowOff>0</xdr:rowOff>
    </xdr:from>
    <xdr:to>
      <xdr:col>1</xdr:col>
      <xdr:colOff>371475</xdr:colOff>
      <xdr:row>5</xdr:row>
      <xdr:rowOff>0</xdr:rowOff>
    </xdr:to>
    <xdr:sp macro="" textlink="">
      <xdr:nvSpPr>
        <xdr:cNvPr id="20" name="Line 1158"/>
        <xdr:cNvSpPr>
          <a:spLocks noChangeShapeType="1"/>
        </xdr:cNvSpPr>
      </xdr:nvSpPr>
      <xdr:spPr bwMode="auto">
        <a:xfrm>
          <a:off x="371475" y="923925"/>
          <a:ext cx="257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28575</xdr:colOff>
      <xdr:row>3</xdr:row>
      <xdr:rowOff>38100</xdr:rowOff>
    </xdr:from>
    <xdr:to>
      <xdr:col>1</xdr:col>
      <xdr:colOff>123825</xdr:colOff>
      <xdr:row>3</xdr:row>
      <xdr:rowOff>38100</xdr:rowOff>
    </xdr:to>
    <xdr:sp macro="" textlink="">
      <xdr:nvSpPr>
        <xdr:cNvPr id="21" name="Line 1159"/>
        <xdr:cNvSpPr>
          <a:spLocks noChangeShapeType="1"/>
        </xdr:cNvSpPr>
      </xdr:nvSpPr>
      <xdr:spPr bwMode="auto">
        <a:xfrm>
          <a:off x="28575" y="600075"/>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85726</xdr:colOff>
      <xdr:row>15</xdr:row>
      <xdr:rowOff>9525</xdr:rowOff>
    </xdr:from>
    <xdr:to>
      <xdr:col>1</xdr:col>
      <xdr:colOff>485776</xdr:colOff>
      <xdr:row>15</xdr:row>
      <xdr:rowOff>9525</xdr:rowOff>
    </xdr:to>
    <xdr:sp macro="" textlink="">
      <xdr:nvSpPr>
        <xdr:cNvPr id="22" name="Line 1160"/>
        <xdr:cNvSpPr>
          <a:spLocks noChangeShapeType="1"/>
        </xdr:cNvSpPr>
      </xdr:nvSpPr>
      <xdr:spPr bwMode="auto">
        <a:xfrm>
          <a:off x="342901" y="2743200"/>
          <a:ext cx="400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409575</xdr:colOff>
      <xdr:row>18</xdr:row>
      <xdr:rowOff>180975</xdr:rowOff>
    </xdr:from>
    <xdr:to>
      <xdr:col>12</xdr:col>
      <xdr:colOff>257175</xdr:colOff>
      <xdr:row>19</xdr:row>
      <xdr:rowOff>0</xdr:rowOff>
    </xdr:to>
    <xdr:sp macro="" textlink="">
      <xdr:nvSpPr>
        <xdr:cNvPr id="23" name="Line 1172"/>
        <xdr:cNvSpPr>
          <a:spLocks noChangeShapeType="1"/>
        </xdr:cNvSpPr>
      </xdr:nvSpPr>
      <xdr:spPr bwMode="auto">
        <a:xfrm>
          <a:off x="666750" y="3457575"/>
          <a:ext cx="5076825"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209550</xdr:colOff>
      <xdr:row>16</xdr:row>
      <xdr:rowOff>76200</xdr:rowOff>
    </xdr:from>
    <xdr:to>
      <xdr:col>3</xdr:col>
      <xdr:colOff>209550</xdr:colOff>
      <xdr:row>17</xdr:row>
      <xdr:rowOff>19050</xdr:rowOff>
    </xdr:to>
    <xdr:sp macro="" textlink="">
      <xdr:nvSpPr>
        <xdr:cNvPr id="24" name="Line 1173"/>
        <xdr:cNvSpPr>
          <a:spLocks noChangeShapeType="1"/>
        </xdr:cNvSpPr>
      </xdr:nvSpPr>
      <xdr:spPr bwMode="auto">
        <a:xfrm>
          <a:off x="1581150" y="2990850"/>
          <a:ext cx="0" cy="12382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209550</xdr:colOff>
      <xdr:row>18</xdr:row>
      <xdr:rowOff>104775</xdr:rowOff>
    </xdr:from>
    <xdr:to>
      <xdr:col>3</xdr:col>
      <xdr:colOff>209550</xdr:colOff>
      <xdr:row>19</xdr:row>
      <xdr:rowOff>47625</xdr:rowOff>
    </xdr:to>
    <xdr:sp macro="" textlink="">
      <xdr:nvSpPr>
        <xdr:cNvPr id="25" name="Line 1174"/>
        <xdr:cNvSpPr>
          <a:spLocks noChangeShapeType="1"/>
        </xdr:cNvSpPr>
      </xdr:nvSpPr>
      <xdr:spPr bwMode="auto">
        <a:xfrm>
          <a:off x="1581150" y="3381375"/>
          <a:ext cx="0" cy="12382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0</xdr:colOff>
      <xdr:row>18</xdr:row>
      <xdr:rowOff>57150</xdr:rowOff>
    </xdr:from>
    <xdr:to>
      <xdr:col>3</xdr:col>
      <xdr:colOff>0</xdr:colOff>
      <xdr:row>20</xdr:row>
      <xdr:rowOff>0</xdr:rowOff>
    </xdr:to>
    <xdr:sp macro="" textlink="">
      <xdr:nvSpPr>
        <xdr:cNvPr id="26" name="Line 1175"/>
        <xdr:cNvSpPr>
          <a:spLocks noChangeShapeType="1"/>
        </xdr:cNvSpPr>
      </xdr:nvSpPr>
      <xdr:spPr bwMode="auto">
        <a:xfrm>
          <a:off x="1371600" y="3333750"/>
          <a:ext cx="0" cy="30480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10</xdr:col>
      <xdr:colOff>247650</xdr:colOff>
      <xdr:row>18</xdr:row>
      <xdr:rowOff>133350</xdr:rowOff>
    </xdr:from>
    <xdr:to>
      <xdr:col>10</xdr:col>
      <xdr:colOff>247650</xdr:colOff>
      <xdr:row>19</xdr:row>
      <xdr:rowOff>76200</xdr:rowOff>
    </xdr:to>
    <xdr:sp macro="" textlink="">
      <xdr:nvSpPr>
        <xdr:cNvPr id="27" name="Line 1176"/>
        <xdr:cNvSpPr>
          <a:spLocks noChangeShapeType="1"/>
        </xdr:cNvSpPr>
      </xdr:nvSpPr>
      <xdr:spPr bwMode="auto">
        <a:xfrm>
          <a:off x="4819650" y="3409950"/>
          <a:ext cx="0" cy="12382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11</xdr:col>
      <xdr:colOff>9525</xdr:colOff>
      <xdr:row>18</xdr:row>
      <xdr:rowOff>104775</xdr:rowOff>
    </xdr:from>
    <xdr:to>
      <xdr:col>11</xdr:col>
      <xdr:colOff>9525</xdr:colOff>
      <xdr:row>19</xdr:row>
      <xdr:rowOff>47625</xdr:rowOff>
    </xdr:to>
    <xdr:sp macro="" textlink="">
      <xdr:nvSpPr>
        <xdr:cNvPr id="28" name="Line 1181"/>
        <xdr:cNvSpPr>
          <a:spLocks noChangeShapeType="1"/>
        </xdr:cNvSpPr>
      </xdr:nvSpPr>
      <xdr:spPr bwMode="auto">
        <a:xfrm>
          <a:off x="5038725" y="3381375"/>
          <a:ext cx="0" cy="12382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11</xdr:col>
      <xdr:colOff>9525</xdr:colOff>
      <xdr:row>18</xdr:row>
      <xdr:rowOff>142875</xdr:rowOff>
    </xdr:from>
    <xdr:to>
      <xdr:col>11</xdr:col>
      <xdr:colOff>9525</xdr:colOff>
      <xdr:row>20</xdr:row>
      <xdr:rowOff>0</xdr:rowOff>
    </xdr:to>
    <xdr:sp macro="" textlink="">
      <xdr:nvSpPr>
        <xdr:cNvPr id="29" name="Line 1182"/>
        <xdr:cNvSpPr>
          <a:spLocks noChangeShapeType="1"/>
        </xdr:cNvSpPr>
      </xdr:nvSpPr>
      <xdr:spPr bwMode="auto">
        <a:xfrm>
          <a:off x="5038725" y="3419475"/>
          <a:ext cx="0" cy="21907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161925</xdr:colOff>
      <xdr:row>16</xdr:row>
      <xdr:rowOff>171450</xdr:rowOff>
    </xdr:from>
    <xdr:to>
      <xdr:col>11</xdr:col>
      <xdr:colOff>57150</xdr:colOff>
      <xdr:row>16</xdr:row>
      <xdr:rowOff>171450</xdr:rowOff>
    </xdr:to>
    <xdr:sp macro="" textlink="">
      <xdr:nvSpPr>
        <xdr:cNvPr id="30" name="Line 1183"/>
        <xdr:cNvSpPr>
          <a:spLocks noChangeShapeType="1"/>
        </xdr:cNvSpPr>
      </xdr:nvSpPr>
      <xdr:spPr bwMode="auto">
        <a:xfrm>
          <a:off x="1076325" y="3086100"/>
          <a:ext cx="40100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10</xdr:col>
      <xdr:colOff>180975</xdr:colOff>
      <xdr:row>16</xdr:row>
      <xdr:rowOff>66675</xdr:rowOff>
    </xdr:from>
    <xdr:to>
      <xdr:col>10</xdr:col>
      <xdr:colOff>180975</xdr:colOff>
      <xdr:row>17</xdr:row>
      <xdr:rowOff>57150</xdr:rowOff>
    </xdr:to>
    <xdr:sp macro="" textlink="">
      <xdr:nvSpPr>
        <xdr:cNvPr id="31" name="Line 1186"/>
        <xdr:cNvSpPr>
          <a:spLocks noChangeShapeType="1"/>
        </xdr:cNvSpPr>
      </xdr:nvSpPr>
      <xdr:spPr bwMode="auto">
        <a:xfrm flipH="1">
          <a:off x="4752975" y="2981325"/>
          <a:ext cx="0" cy="17145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247650</xdr:colOff>
      <xdr:row>3</xdr:row>
      <xdr:rowOff>38100</xdr:rowOff>
    </xdr:from>
    <xdr:to>
      <xdr:col>0</xdr:col>
      <xdr:colOff>247650</xdr:colOff>
      <xdr:row>16</xdr:row>
      <xdr:rowOff>47625</xdr:rowOff>
    </xdr:to>
    <xdr:sp macro="" textlink="">
      <xdr:nvSpPr>
        <xdr:cNvPr id="32" name="Line 1187"/>
        <xdr:cNvSpPr>
          <a:spLocks noChangeShapeType="1"/>
        </xdr:cNvSpPr>
      </xdr:nvSpPr>
      <xdr:spPr bwMode="auto">
        <a:xfrm>
          <a:off x="247650" y="600075"/>
          <a:ext cx="0" cy="236220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152400</xdr:colOff>
      <xdr:row>56</xdr:row>
      <xdr:rowOff>171449</xdr:rowOff>
    </xdr:from>
    <xdr:to>
      <xdr:col>10</xdr:col>
      <xdr:colOff>323850</xdr:colOff>
      <xdr:row>57</xdr:row>
      <xdr:rowOff>36193</xdr:rowOff>
    </xdr:to>
    <xdr:sp macro="" textlink="">
      <xdr:nvSpPr>
        <xdr:cNvPr id="33" name="Rectangle 1190" descr="Büyük kılavuz"/>
        <xdr:cNvSpPr>
          <a:spLocks noChangeArrowheads="1"/>
        </xdr:cNvSpPr>
      </xdr:nvSpPr>
      <xdr:spPr bwMode="auto">
        <a:xfrm flipV="1">
          <a:off x="1524000" y="13220699"/>
          <a:ext cx="3371850" cy="45719"/>
        </a:xfrm>
        <a:prstGeom prst="rect">
          <a:avLst/>
        </a:prstGeom>
        <a:pattFill prst="lgGrid">
          <a:fgClr>
            <a:srgbClr val="000000"/>
          </a:fgClr>
          <a:bgClr>
            <a:srgbClr val="FFFFFF"/>
          </a:bgClr>
        </a:pattFill>
        <a:ln w="317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12</xdr:col>
      <xdr:colOff>447675</xdr:colOff>
      <xdr:row>57</xdr:row>
      <xdr:rowOff>19050</xdr:rowOff>
    </xdr:from>
    <xdr:to>
      <xdr:col>13</xdr:col>
      <xdr:colOff>0</xdr:colOff>
      <xdr:row>66</xdr:row>
      <xdr:rowOff>161925</xdr:rowOff>
    </xdr:to>
    <xdr:sp macro="" textlink="">
      <xdr:nvSpPr>
        <xdr:cNvPr id="34" name="Line 1191"/>
        <xdr:cNvSpPr>
          <a:spLocks noChangeShapeType="1"/>
        </xdr:cNvSpPr>
      </xdr:nvSpPr>
      <xdr:spPr bwMode="auto">
        <a:xfrm>
          <a:off x="5934075" y="13249275"/>
          <a:ext cx="9525" cy="17716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none" w="med" len="med"/>
          <a:tailEnd type="non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12</xdr:col>
      <xdr:colOff>295275</xdr:colOff>
      <xdr:row>65</xdr:row>
      <xdr:rowOff>0</xdr:rowOff>
    </xdr:from>
    <xdr:to>
      <xdr:col>13</xdr:col>
      <xdr:colOff>123825</xdr:colOff>
      <xdr:row>65</xdr:row>
      <xdr:rowOff>0</xdr:rowOff>
    </xdr:to>
    <xdr:sp macro="" textlink="">
      <xdr:nvSpPr>
        <xdr:cNvPr id="35" name="Line 1192"/>
        <xdr:cNvSpPr>
          <a:spLocks noChangeShapeType="1"/>
        </xdr:cNvSpPr>
      </xdr:nvSpPr>
      <xdr:spPr bwMode="auto">
        <a:xfrm>
          <a:off x="5781675" y="14678025"/>
          <a:ext cx="2857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180975</xdr:colOff>
      <xdr:row>57</xdr:row>
      <xdr:rowOff>152400</xdr:rowOff>
    </xdr:from>
    <xdr:to>
      <xdr:col>7</xdr:col>
      <xdr:colOff>28575</xdr:colOff>
      <xdr:row>59</xdr:row>
      <xdr:rowOff>95250</xdr:rowOff>
    </xdr:to>
    <xdr:sp macro="" textlink="">
      <xdr:nvSpPr>
        <xdr:cNvPr id="36" name="Oval 1193"/>
        <xdr:cNvSpPr>
          <a:spLocks noChangeArrowheads="1"/>
        </xdr:cNvSpPr>
      </xdr:nvSpPr>
      <xdr:spPr bwMode="auto">
        <a:xfrm>
          <a:off x="2924175" y="13382625"/>
          <a:ext cx="304800" cy="304800"/>
        </a:xfrm>
        <a:prstGeom prst="ellipse">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8"/>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6</xdr:col>
      <xdr:colOff>209550</xdr:colOff>
      <xdr:row>58</xdr:row>
      <xdr:rowOff>0</xdr:rowOff>
    </xdr:from>
    <xdr:to>
      <xdr:col>7</xdr:col>
      <xdr:colOff>9525</xdr:colOff>
      <xdr:row>59</xdr:row>
      <xdr:rowOff>66675</xdr:rowOff>
    </xdr:to>
    <xdr:sp macro="" textlink="">
      <xdr:nvSpPr>
        <xdr:cNvPr id="37" name="Oval 1194"/>
        <xdr:cNvSpPr>
          <a:spLocks noChangeArrowheads="1"/>
        </xdr:cNvSpPr>
      </xdr:nvSpPr>
      <xdr:spPr bwMode="auto">
        <a:xfrm>
          <a:off x="2952750" y="13411200"/>
          <a:ext cx="257175" cy="247650"/>
        </a:xfrm>
        <a:prstGeom prst="ellipse">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8"/>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19050</xdr:colOff>
      <xdr:row>71</xdr:row>
      <xdr:rowOff>19050</xdr:rowOff>
    </xdr:from>
    <xdr:to>
      <xdr:col>11</xdr:col>
      <xdr:colOff>161925</xdr:colOff>
      <xdr:row>71</xdr:row>
      <xdr:rowOff>19050</xdr:rowOff>
    </xdr:to>
    <xdr:sp macro="" textlink="">
      <xdr:nvSpPr>
        <xdr:cNvPr id="38" name="Line 1198"/>
        <xdr:cNvSpPr>
          <a:spLocks noChangeShapeType="1"/>
        </xdr:cNvSpPr>
      </xdr:nvSpPr>
      <xdr:spPr bwMode="auto">
        <a:xfrm>
          <a:off x="276225" y="15725775"/>
          <a:ext cx="4914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381000</xdr:colOff>
      <xdr:row>69</xdr:row>
      <xdr:rowOff>142875</xdr:rowOff>
    </xdr:from>
    <xdr:to>
      <xdr:col>11</xdr:col>
      <xdr:colOff>142875</xdr:colOff>
      <xdr:row>69</xdr:row>
      <xdr:rowOff>142875</xdr:rowOff>
    </xdr:to>
    <xdr:sp macro="" textlink="">
      <xdr:nvSpPr>
        <xdr:cNvPr id="39" name="Line 1199"/>
        <xdr:cNvSpPr>
          <a:spLocks noChangeShapeType="1"/>
        </xdr:cNvSpPr>
      </xdr:nvSpPr>
      <xdr:spPr bwMode="auto">
        <a:xfrm>
          <a:off x="1295400" y="15544800"/>
          <a:ext cx="3876675"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209550</xdr:colOff>
      <xdr:row>69</xdr:row>
      <xdr:rowOff>104775</xdr:rowOff>
    </xdr:from>
    <xdr:to>
      <xdr:col>3</xdr:col>
      <xdr:colOff>209550</xdr:colOff>
      <xdr:row>70</xdr:row>
      <xdr:rowOff>47625</xdr:rowOff>
    </xdr:to>
    <xdr:sp macro="" textlink="">
      <xdr:nvSpPr>
        <xdr:cNvPr id="40" name="Line 1200"/>
        <xdr:cNvSpPr>
          <a:spLocks noChangeShapeType="1"/>
        </xdr:cNvSpPr>
      </xdr:nvSpPr>
      <xdr:spPr bwMode="auto">
        <a:xfrm>
          <a:off x="1581150" y="15506700"/>
          <a:ext cx="0" cy="9525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0</xdr:colOff>
      <xdr:row>69</xdr:row>
      <xdr:rowOff>57150</xdr:rowOff>
    </xdr:from>
    <xdr:to>
      <xdr:col>3</xdr:col>
      <xdr:colOff>0</xdr:colOff>
      <xdr:row>70</xdr:row>
      <xdr:rowOff>133350</xdr:rowOff>
    </xdr:to>
    <xdr:sp macro="" textlink="">
      <xdr:nvSpPr>
        <xdr:cNvPr id="41" name="Line 1201"/>
        <xdr:cNvSpPr>
          <a:spLocks noChangeShapeType="1"/>
        </xdr:cNvSpPr>
      </xdr:nvSpPr>
      <xdr:spPr bwMode="auto">
        <a:xfrm>
          <a:off x="1371600" y="15459075"/>
          <a:ext cx="0" cy="22860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10</xdr:col>
      <xdr:colOff>180975</xdr:colOff>
      <xdr:row>69</xdr:row>
      <xdr:rowOff>123825</xdr:rowOff>
    </xdr:from>
    <xdr:to>
      <xdr:col>10</xdr:col>
      <xdr:colOff>180975</xdr:colOff>
      <xdr:row>70</xdr:row>
      <xdr:rowOff>66675</xdr:rowOff>
    </xdr:to>
    <xdr:sp macro="" textlink="">
      <xdr:nvSpPr>
        <xdr:cNvPr id="42" name="Line 1202"/>
        <xdr:cNvSpPr>
          <a:spLocks noChangeShapeType="1"/>
        </xdr:cNvSpPr>
      </xdr:nvSpPr>
      <xdr:spPr bwMode="auto">
        <a:xfrm>
          <a:off x="4752975" y="15525750"/>
          <a:ext cx="0" cy="9525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11</xdr:col>
      <xdr:colOff>9525</xdr:colOff>
      <xdr:row>69</xdr:row>
      <xdr:rowOff>104775</xdr:rowOff>
    </xdr:from>
    <xdr:to>
      <xdr:col>11</xdr:col>
      <xdr:colOff>9525</xdr:colOff>
      <xdr:row>70</xdr:row>
      <xdr:rowOff>47625</xdr:rowOff>
    </xdr:to>
    <xdr:sp macro="" textlink="">
      <xdr:nvSpPr>
        <xdr:cNvPr id="43" name="Line 1203"/>
        <xdr:cNvSpPr>
          <a:spLocks noChangeShapeType="1"/>
        </xdr:cNvSpPr>
      </xdr:nvSpPr>
      <xdr:spPr bwMode="auto">
        <a:xfrm>
          <a:off x="5038725" y="15506700"/>
          <a:ext cx="0" cy="9525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11</xdr:col>
      <xdr:colOff>9525</xdr:colOff>
      <xdr:row>69</xdr:row>
      <xdr:rowOff>47625</xdr:rowOff>
    </xdr:from>
    <xdr:to>
      <xdr:col>11</xdr:col>
      <xdr:colOff>9525</xdr:colOff>
      <xdr:row>70</xdr:row>
      <xdr:rowOff>85725</xdr:rowOff>
    </xdr:to>
    <xdr:sp macro="" textlink="">
      <xdr:nvSpPr>
        <xdr:cNvPr id="44" name="Line 1204"/>
        <xdr:cNvSpPr>
          <a:spLocks noChangeShapeType="1"/>
        </xdr:cNvSpPr>
      </xdr:nvSpPr>
      <xdr:spPr bwMode="auto">
        <a:xfrm>
          <a:off x="5038725" y="15449550"/>
          <a:ext cx="0" cy="19050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323850</xdr:colOff>
      <xdr:row>70</xdr:row>
      <xdr:rowOff>19050</xdr:rowOff>
    </xdr:from>
    <xdr:to>
      <xdr:col>1</xdr:col>
      <xdr:colOff>323850</xdr:colOff>
      <xdr:row>70</xdr:row>
      <xdr:rowOff>142875</xdr:rowOff>
    </xdr:to>
    <xdr:sp macro="" textlink="">
      <xdr:nvSpPr>
        <xdr:cNvPr id="45" name="Line 1205"/>
        <xdr:cNvSpPr>
          <a:spLocks noChangeShapeType="1"/>
        </xdr:cNvSpPr>
      </xdr:nvSpPr>
      <xdr:spPr bwMode="auto">
        <a:xfrm>
          <a:off x="581025" y="15573375"/>
          <a:ext cx="0" cy="12382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6</xdr:col>
      <xdr:colOff>323850</xdr:colOff>
      <xdr:row>58</xdr:row>
      <xdr:rowOff>133350</xdr:rowOff>
    </xdr:from>
    <xdr:to>
      <xdr:col>6</xdr:col>
      <xdr:colOff>400050</xdr:colOff>
      <xdr:row>58</xdr:row>
      <xdr:rowOff>133350</xdr:rowOff>
    </xdr:to>
    <xdr:sp macro="" textlink="">
      <xdr:nvSpPr>
        <xdr:cNvPr id="46" name="Line 1206"/>
        <xdr:cNvSpPr>
          <a:spLocks noChangeShapeType="1"/>
        </xdr:cNvSpPr>
      </xdr:nvSpPr>
      <xdr:spPr bwMode="auto">
        <a:xfrm>
          <a:off x="3067050" y="13544550"/>
          <a:ext cx="76200"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6</xdr:col>
      <xdr:colOff>361950</xdr:colOff>
      <xdr:row>58</xdr:row>
      <xdr:rowOff>57150</xdr:rowOff>
    </xdr:from>
    <xdr:to>
      <xdr:col>6</xdr:col>
      <xdr:colOff>361950</xdr:colOff>
      <xdr:row>58</xdr:row>
      <xdr:rowOff>142875</xdr:rowOff>
    </xdr:to>
    <xdr:sp macro="" textlink="">
      <xdr:nvSpPr>
        <xdr:cNvPr id="47" name="Line 1207"/>
        <xdr:cNvSpPr>
          <a:spLocks noChangeShapeType="1"/>
        </xdr:cNvSpPr>
      </xdr:nvSpPr>
      <xdr:spPr bwMode="auto">
        <a:xfrm>
          <a:off x="3105150" y="13468350"/>
          <a:ext cx="0" cy="8572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428625</xdr:colOff>
      <xdr:row>45</xdr:row>
      <xdr:rowOff>0</xdr:rowOff>
    </xdr:from>
    <xdr:to>
      <xdr:col>15</xdr:col>
      <xdr:colOff>200025</xdr:colOff>
      <xdr:row>45</xdr:row>
      <xdr:rowOff>0</xdr:rowOff>
    </xdr:to>
    <xdr:sp macro="" textlink="">
      <xdr:nvSpPr>
        <xdr:cNvPr id="48" name="Line 1208"/>
        <xdr:cNvSpPr>
          <a:spLocks noChangeShapeType="1"/>
        </xdr:cNvSpPr>
      </xdr:nvSpPr>
      <xdr:spPr bwMode="auto">
        <a:xfrm>
          <a:off x="6372225" y="8705850"/>
          <a:ext cx="685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247650</xdr:colOff>
      <xdr:row>57</xdr:row>
      <xdr:rowOff>9525</xdr:rowOff>
    </xdr:from>
    <xdr:to>
      <xdr:col>2</xdr:col>
      <xdr:colOff>381000</xdr:colOff>
      <xdr:row>66</xdr:row>
      <xdr:rowOff>161925</xdr:rowOff>
    </xdr:to>
    <xdr:sp macro="" textlink="">
      <xdr:nvSpPr>
        <xdr:cNvPr id="49" name="Freeform 1213"/>
        <xdr:cNvSpPr>
          <a:spLocks/>
        </xdr:cNvSpPr>
      </xdr:nvSpPr>
      <xdr:spPr bwMode="auto">
        <a:xfrm>
          <a:off x="247650" y="13239750"/>
          <a:ext cx="1047750" cy="1781175"/>
        </a:xfrm>
        <a:custGeom>
          <a:avLst/>
          <a:gdLst>
            <a:gd name="T0" fmla="*/ 0 w 84"/>
            <a:gd name="T1" fmla="*/ 0 h 161"/>
            <a:gd name="T2" fmla="*/ 2147483646 w 84"/>
            <a:gd name="T3" fmla="*/ 0 h 161"/>
            <a:gd name="T4" fmla="*/ 2147483646 w 84"/>
            <a:gd name="T5" fmla="*/ 2147483646 h 161"/>
            <a:gd name="T6" fmla="*/ 2147483646 w 84"/>
            <a:gd name="T7" fmla="*/ 2147483646 h 161"/>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84" h="161">
              <a:moveTo>
                <a:pt x="0" y="0"/>
              </a:moveTo>
              <a:lnTo>
                <a:pt x="33" y="0"/>
              </a:lnTo>
              <a:lnTo>
                <a:pt x="33" y="161"/>
              </a:lnTo>
              <a:lnTo>
                <a:pt x="84" y="161"/>
              </a:lnTo>
            </a:path>
          </a:pathLst>
        </a:custGeom>
        <a:noFill/>
        <a:ln w="9525" cap="flat" cmpd="sng">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12</xdr:col>
      <xdr:colOff>333375</xdr:colOff>
      <xdr:row>57</xdr:row>
      <xdr:rowOff>9525</xdr:rowOff>
    </xdr:from>
    <xdr:to>
      <xdr:col>13</xdr:col>
      <xdr:colOff>123825</xdr:colOff>
      <xdr:row>57</xdr:row>
      <xdr:rowOff>9525</xdr:rowOff>
    </xdr:to>
    <xdr:sp macro="" textlink="">
      <xdr:nvSpPr>
        <xdr:cNvPr id="50" name="Line 1219"/>
        <xdr:cNvSpPr>
          <a:spLocks noChangeShapeType="1"/>
        </xdr:cNvSpPr>
      </xdr:nvSpPr>
      <xdr:spPr bwMode="auto">
        <a:xfrm>
          <a:off x="5819775" y="13239750"/>
          <a:ext cx="247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152400</xdr:colOff>
      <xdr:row>50</xdr:row>
      <xdr:rowOff>0</xdr:rowOff>
    </xdr:from>
    <xdr:to>
      <xdr:col>12</xdr:col>
      <xdr:colOff>161925</xdr:colOff>
      <xdr:row>50</xdr:row>
      <xdr:rowOff>0</xdr:rowOff>
    </xdr:to>
    <xdr:sp macro="" textlink="">
      <xdr:nvSpPr>
        <xdr:cNvPr id="51" name="Line 1223"/>
        <xdr:cNvSpPr>
          <a:spLocks noChangeShapeType="1"/>
        </xdr:cNvSpPr>
      </xdr:nvSpPr>
      <xdr:spPr bwMode="auto">
        <a:xfrm>
          <a:off x="409575" y="9610725"/>
          <a:ext cx="52387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342900</xdr:colOff>
      <xdr:row>49</xdr:row>
      <xdr:rowOff>0</xdr:rowOff>
    </xdr:from>
    <xdr:to>
      <xdr:col>12</xdr:col>
      <xdr:colOff>19050</xdr:colOff>
      <xdr:row>49</xdr:row>
      <xdr:rowOff>0</xdr:rowOff>
    </xdr:to>
    <xdr:sp macro="" textlink="">
      <xdr:nvSpPr>
        <xdr:cNvPr id="52" name="Line 1224"/>
        <xdr:cNvSpPr>
          <a:spLocks noChangeShapeType="1"/>
        </xdr:cNvSpPr>
      </xdr:nvSpPr>
      <xdr:spPr bwMode="auto">
        <a:xfrm>
          <a:off x="600075" y="9429750"/>
          <a:ext cx="4905375"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209550</xdr:colOff>
      <xdr:row>48</xdr:row>
      <xdr:rowOff>104775</xdr:rowOff>
    </xdr:from>
    <xdr:to>
      <xdr:col>3</xdr:col>
      <xdr:colOff>209550</xdr:colOff>
      <xdr:row>49</xdr:row>
      <xdr:rowOff>47625</xdr:rowOff>
    </xdr:to>
    <xdr:sp macro="" textlink="">
      <xdr:nvSpPr>
        <xdr:cNvPr id="53" name="Line 1226"/>
        <xdr:cNvSpPr>
          <a:spLocks noChangeShapeType="1"/>
        </xdr:cNvSpPr>
      </xdr:nvSpPr>
      <xdr:spPr bwMode="auto">
        <a:xfrm>
          <a:off x="1581150" y="9353550"/>
          <a:ext cx="0" cy="12382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0</xdr:colOff>
      <xdr:row>47</xdr:row>
      <xdr:rowOff>133350</xdr:rowOff>
    </xdr:from>
    <xdr:to>
      <xdr:col>3</xdr:col>
      <xdr:colOff>0</xdr:colOff>
      <xdr:row>49</xdr:row>
      <xdr:rowOff>114300</xdr:rowOff>
    </xdr:to>
    <xdr:sp macro="" textlink="">
      <xdr:nvSpPr>
        <xdr:cNvPr id="54" name="Line 1227"/>
        <xdr:cNvSpPr>
          <a:spLocks noChangeShapeType="1"/>
        </xdr:cNvSpPr>
      </xdr:nvSpPr>
      <xdr:spPr bwMode="auto">
        <a:xfrm>
          <a:off x="1371600" y="9201150"/>
          <a:ext cx="0" cy="34290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10</xdr:col>
      <xdr:colOff>180975</xdr:colOff>
      <xdr:row>48</xdr:row>
      <xdr:rowOff>123825</xdr:rowOff>
    </xdr:from>
    <xdr:to>
      <xdr:col>10</xdr:col>
      <xdr:colOff>180975</xdr:colOff>
      <xdr:row>49</xdr:row>
      <xdr:rowOff>66675</xdr:rowOff>
    </xdr:to>
    <xdr:sp macro="" textlink="">
      <xdr:nvSpPr>
        <xdr:cNvPr id="55" name="Line 1228"/>
        <xdr:cNvSpPr>
          <a:spLocks noChangeShapeType="1"/>
        </xdr:cNvSpPr>
      </xdr:nvSpPr>
      <xdr:spPr bwMode="auto">
        <a:xfrm>
          <a:off x="4752975" y="9372600"/>
          <a:ext cx="0" cy="12382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11</xdr:col>
      <xdr:colOff>57150</xdr:colOff>
      <xdr:row>48</xdr:row>
      <xdr:rowOff>104775</xdr:rowOff>
    </xdr:from>
    <xdr:to>
      <xdr:col>11</xdr:col>
      <xdr:colOff>57150</xdr:colOff>
      <xdr:row>49</xdr:row>
      <xdr:rowOff>47625</xdr:rowOff>
    </xdr:to>
    <xdr:sp macro="" textlink="">
      <xdr:nvSpPr>
        <xdr:cNvPr id="56" name="Line 1229"/>
        <xdr:cNvSpPr>
          <a:spLocks noChangeShapeType="1"/>
        </xdr:cNvSpPr>
      </xdr:nvSpPr>
      <xdr:spPr bwMode="auto">
        <a:xfrm>
          <a:off x="5086350" y="9353550"/>
          <a:ext cx="0" cy="12382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10</xdr:col>
      <xdr:colOff>361950</xdr:colOff>
      <xdr:row>48</xdr:row>
      <xdr:rowOff>9525</xdr:rowOff>
    </xdr:from>
    <xdr:to>
      <xdr:col>10</xdr:col>
      <xdr:colOff>361950</xdr:colOff>
      <xdr:row>49</xdr:row>
      <xdr:rowOff>76200</xdr:rowOff>
    </xdr:to>
    <xdr:sp macro="" textlink="">
      <xdr:nvSpPr>
        <xdr:cNvPr id="57" name="Line 1230"/>
        <xdr:cNvSpPr>
          <a:spLocks noChangeShapeType="1"/>
        </xdr:cNvSpPr>
      </xdr:nvSpPr>
      <xdr:spPr bwMode="auto">
        <a:xfrm>
          <a:off x="4933950" y="9258300"/>
          <a:ext cx="0" cy="24765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342900</xdr:colOff>
      <xdr:row>48</xdr:row>
      <xdr:rowOff>76200</xdr:rowOff>
    </xdr:from>
    <xdr:to>
      <xdr:col>2</xdr:col>
      <xdr:colOff>342900</xdr:colOff>
      <xdr:row>49</xdr:row>
      <xdr:rowOff>66675</xdr:rowOff>
    </xdr:to>
    <xdr:sp macro="" textlink="">
      <xdr:nvSpPr>
        <xdr:cNvPr id="58" name="Line 1234"/>
        <xdr:cNvSpPr>
          <a:spLocks noChangeShapeType="1"/>
        </xdr:cNvSpPr>
      </xdr:nvSpPr>
      <xdr:spPr bwMode="auto">
        <a:xfrm flipH="1">
          <a:off x="1257300" y="9324975"/>
          <a:ext cx="0" cy="17145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409575</xdr:colOff>
      <xdr:row>8</xdr:row>
      <xdr:rowOff>0</xdr:rowOff>
    </xdr:from>
    <xdr:to>
      <xdr:col>2</xdr:col>
      <xdr:colOff>409575</xdr:colOff>
      <xdr:row>9</xdr:row>
      <xdr:rowOff>0</xdr:rowOff>
    </xdr:to>
    <xdr:sp macro="" textlink="">
      <xdr:nvSpPr>
        <xdr:cNvPr id="59" name="Dikdörtgen 58"/>
        <xdr:cNvSpPr/>
      </xdr:nvSpPr>
      <xdr:spPr>
        <a:xfrm>
          <a:off x="666750" y="1466850"/>
          <a:ext cx="657225" cy="180975"/>
        </a:xfrm>
        <a:prstGeom prst="rect">
          <a:avLst/>
        </a:prstGeom>
        <a:solidFill>
          <a:schemeClr val="bg1"/>
        </a:solidFill>
        <a:ln w="1270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2</xdr:col>
      <xdr:colOff>85729</xdr:colOff>
      <xdr:row>5</xdr:row>
      <xdr:rowOff>171450</xdr:rowOff>
    </xdr:from>
    <xdr:to>
      <xdr:col>2</xdr:col>
      <xdr:colOff>285753</xdr:colOff>
      <xdr:row>8</xdr:row>
      <xdr:rowOff>28576</xdr:rowOff>
    </xdr:to>
    <xdr:cxnSp macro="">
      <xdr:nvCxnSpPr>
        <xdr:cNvPr id="60" name="Dirsek Bağlayıcısı 59"/>
        <xdr:cNvCxnSpPr/>
      </xdr:nvCxnSpPr>
      <xdr:spPr>
        <a:xfrm rot="16200000" flipV="1">
          <a:off x="900115" y="1195389"/>
          <a:ext cx="400051" cy="200024"/>
        </a:xfrm>
        <a:prstGeom prst="bentConnector3">
          <a:avLst>
            <a:gd name="adj1" fmla="val 5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304800</xdr:colOff>
      <xdr:row>66</xdr:row>
      <xdr:rowOff>161925</xdr:rowOff>
    </xdr:from>
    <xdr:to>
      <xdr:col>13</xdr:col>
      <xdr:colOff>133350</xdr:colOff>
      <xdr:row>66</xdr:row>
      <xdr:rowOff>161925</xdr:rowOff>
    </xdr:to>
    <xdr:sp macro="" textlink="">
      <xdr:nvSpPr>
        <xdr:cNvPr id="61" name="Line 1192"/>
        <xdr:cNvSpPr>
          <a:spLocks noChangeShapeType="1"/>
        </xdr:cNvSpPr>
      </xdr:nvSpPr>
      <xdr:spPr bwMode="auto">
        <a:xfrm>
          <a:off x="5791200" y="15020925"/>
          <a:ext cx="2857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228600</xdr:colOff>
      <xdr:row>57</xdr:row>
      <xdr:rowOff>19050</xdr:rowOff>
    </xdr:from>
    <xdr:to>
      <xdr:col>10</xdr:col>
      <xdr:colOff>228600</xdr:colOff>
      <xdr:row>66</xdr:row>
      <xdr:rowOff>76200</xdr:rowOff>
    </xdr:to>
    <xdr:cxnSp macro="">
      <xdr:nvCxnSpPr>
        <xdr:cNvPr id="62" name="Düz Bağlayıcı 61"/>
        <xdr:cNvCxnSpPr/>
      </xdr:nvCxnSpPr>
      <xdr:spPr>
        <a:xfrm>
          <a:off x="4800600" y="13249275"/>
          <a:ext cx="0" cy="1685925"/>
        </a:xfrm>
        <a:prstGeom prst="line">
          <a:avLst/>
        </a:prstGeom>
        <a:ln w="19050"/>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295275</xdr:colOff>
      <xdr:row>65</xdr:row>
      <xdr:rowOff>80963</xdr:rowOff>
    </xdr:from>
    <xdr:to>
      <xdr:col>11</xdr:col>
      <xdr:colOff>28575</xdr:colOff>
      <xdr:row>65</xdr:row>
      <xdr:rowOff>104777</xdr:rowOff>
    </xdr:to>
    <xdr:cxnSp macro="">
      <xdr:nvCxnSpPr>
        <xdr:cNvPr id="63" name="Düz Bağlayıcı 62"/>
        <xdr:cNvCxnSpPr/>
      </xdr:nvCxnSpPr>
      <xdr:spPr>
        <a:xfrm flipV="1">
          <a:off x="1209675" y="14758988"/>
          <a:ext cx="3848100" cy="23814"/>
        </a:xfrm>
        <a:prstGeom prst="line">
          <a:avLst/>
        </a:prstGeom>
        <a:ln w="19050"/>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282920</xdr:colOff>
      <xdr:row>57</xdr:row>
      <xdr:rowOff>39024</xdr:rowOff>
    </xdr:from>
    <xdr:to>
      <xdr:col>3</xdr:col>
      <xdr:colOff>285750</xdr:colOff>
      <xdr:row>66</xdr:row>
      <xdr:rowOff>104775</xdr:rowOff>
    </xdr:to>
    <xdr:cxnSp macro="">
      <xdr:nvCxnSpPr>
        <xdr:cNvPr id="64" name="Düz Bağlayıcı 63"/>
        <xdr:cNvCxnSpPr/>
      </xdr:nvCxnSpPr>
      <xdr:spPr>
        <a:xfrm>
          <a:off x="1654520" y="13269249"/>
          <a:ext cx="2830" cy="1694526"/>
        </a:xfrm>
        <a:prstGeom prst="line">
          <a:avLst/>
        </a:prstGeom>
        <a:ln w="19050"/>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228600</xdr:colOff>
      <xdr:row>57</xdr:row>
      <xdr:rowOff>57150</xdr:rowOff>
    </xdr:from>
    <xdr:to>
      <xdr:col>10</xdr:col>
      <xdr:colOff>274319</xdr:colOff>
      <xdr:row>57</xdr:row>
      <xdr:rowOff>102869</xdr:rowOff>
    </xdr:to>
    <xdr:sp macro="" textlink="">
      <xdr:nvSpPr>
        <xdr:cNvPr id="65" name="Oval 64"/>
        <xdr:cNvSpPr/>
      </xdr:nvSpPr>
      <xdr:spPr>
        <a:xfrm>
          <a:off x="4800600" y="13287375"/>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10</xdr:col>
      <xdr:colOff>371475</xdr:colOff>
      <xdr:row>57</xdr:row>
      <xdr:rowOff>57150</xdr:rowOff>
    </xdr:from>
    <xdr:to>
      <xdr:col>10</xdr:col>
      <xdr:colOff>417194</xdr:colOff>
      <xdr:row>57</xdr:row>
      <xdr:rowOff>102869</xdr:rowOff>
    </xdr:to>
    <xdr:sp macro="" textlink="">
      <xdr:nvSpPr>
        <xdr:cNvPr id="66" name="Oval 65"/>
        <xdr:cNvSpPr/>
      </xdr:nvSpPr>
      <xdr:spPr>
        <a:xfrm>
          <a:off x="4943475" y="13287375"/>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10</xdr:col>
      <xdr:colOff>352425</xdr:colOff>
      <xdr:row>58</xdr:row>
      <xdr:rowOff>66675</xdr:rowOff>
    </xdr:from>
    <xdr:to>
      <xdr:col>10</xdr:col>
      <xdr:colOff>398144</xdr:colOff>
      <xdr:row>58</xdr:row>
      <xdr:rowOff>112394</xdr:rowOff>
    </xdr:to>
    <xdr:sp macro="" textlink="">
      <xdr:nvSpPr>
        <xdr:cNvPr id="67" name="Oval 66"/>
        <xdr:cNvSpPr/>
      </xdr:nvSpPr>
      <xdr:spPr>
        <a:xfrm>
          <a:off x="4924425" y="13477875"/>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10</xdr:col>
      <xdr:colOff>381000</xdr:colOff>
      <xdr:row>59</xdr:row>
      <xdr:rowOff>57150</xdr:rowOff>
    </xdr:from>
    <xdr:to>
      <xdr:col>10</xdr:col>
      <xdr:colOff>426719</xdr:colOff>
      <xdr:row>59</xdr:row>
      <xdr:rowOff>102869</xdr:rowOff>
    </xdr:to>
    <xdr:sp macro="" textlink="">
      <xdr:nvSpPr>
        <xdr:cNvPr id="68" name="Oval 67"/>
        <xdr:cNvSpPr/>
      </xdr:nvSpPr>
      <xdr:spPr>
        <a:xfrm>
          <a:off x="4953000" y="13649325"/>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10</xdr:col>
      <xdr:colOff>381000</xdr:colOff>
      <xdr:row>60</xdr:row>
      <xdr:rowOff>76200</xdr:rowOff>
    </xdr:from>
    <xdr:to>
      <xdr:col>10</xdr:col>
      <xdr:colOff>426719</xdr:colOff>
      <xdr:row>60</xdr:row>
      <xdr:rowOff>121919</xdr:rowOff>
    </xdr:to>
    <xdr:sp macro="" textlink="">
      <xdr:nvSpPr>
        <xdr:cNvPr id="69" name="Oval 68"/>
        <xdr:cNvSpPr/>
      </xdr:nvSpPr>
      <xdr:spPr>
        <a:xfrm>
          <a:off x="4953000" y="13849350"/>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10</xdr:col>
      <xdr:colOff>409575</xdr:colOff>
      <xdr:row>61</xdr:row>
      <xdr:rowOff>47625</xdr:rowOff>
    </xdr:from>
    <xdr:to>
      <xdr:col>10</xdr:col>
      <xdr:colOff>455294</xdr:colOff>
      <xdr:row>61</xdr:row>
      <xdr:rowOff>93344</xdr:rowOff>
    </xdr:to>
    <xdr:sp macro="" textlink="">
      <xdr:nvSpPr>
        <xdr:cNvPr id="70" name="Oval 69"/>
        <xdr:cNvSpPr/>
      </xdr:nvSpPr>
      <xdr:spPr>
        <a:xfrm>
          <a:off x="4981575" y="14001750"/>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2</xdr:col>
      <xdr:colOff>361950</xdr:colOff>
      <xdr:row>64</xdr:row>
      <xdr:rowOff>47625</xdr:rowOff>
    </xdr:from>
    <xdr:to>
      <xdr:col>2</xdr:col>
      <xdr:colOff>407669</xdr:colOff>
      <xdr:row>64</xdr:row>
      <xdr:rowOff>93344</xdr:rowOff>
    </xdr:to>
    <xdr:sp macro="" textlink="">
      <xdr:nvSpPr>
        <xdr:cNvPr id="71" name="Oval 70"/>
        <xdr:cNvSpPr/>
      </xdr:nvSpPr>
      <xdr:spPr>
        <a:xfrm>
          <a:off x="1276350" y="14544675"/>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2</xdr:col>
      <xdr:colOff>390525</xdr:colOff>
      <xdr:row>63</xdr:row>
      <xdr:rowOff>57150</xdr:rowOff>
    </xdr:from>
    <xdr:to>
      <xdr:col>2</xdr:col>
      <xdr:colOff>436244</xdr:colOff>
      <xdr:row>63</xdr:row>
      <xdr:rowOff>102869</xdr:rowOff>
    </xdr:to>
    <xdr:sp macro="" textlink="">
      <xdr:nvSpPr>
        <xdr:cNvPr id="72" name="Oval 71"/>
        <xdr:cNvSpPr/>
      </xdr:nvSpPr>
      <xdr:spPr>
        <a:xfrm>
          <a:off x="1304925" y="14373225"/>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10</xdr:col>
      <xdr:colOff>295275</xdr:colOff>
      <xdr:row>65</xdr:row>
      <xdr:rowOff>38100</xdr:rowOff>
    </xdr:from>
    <xdr:to>
      <xdr:col>10</xdr:col>
      <xdr:colOff>340994</xdr:colOff>
      <xdr:row>65</xdr:row>
      <xdr:rowOff>83819</xdr:rowOff>
    </xdr:to>
    <xdr:sp macro="" textlink="">
      <xdr:nvSpPr>
        <xdr:cNvPr id="73" name="Oval 72"/>
        <xdr:cNvSpPr/>
      </xdr:nvSpPr>
      <xdr:spPr>
        <a:xfrm>
          <a:off x="4867275" y="14716125"/>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3</xdr:col>
      <xdr:colOff>209550</xdr:colOff>
      <xdr:row>57</xdr:row>
      <xdr:rowOff>47625</xdr:rowOff>
    </xdr:from>
    <xdr:to>
      <xdr:col>3</xdr:col>
      <xdr:colOff>255269</xdr:colOff>
      <xdr:row>57</xdr:row>
      <xdr:rowOff>93344</xdr:rowOff>
    </xdr:to>
    <xdr:sp macro="" textlink="">
      <xdr:nvSpPr>
        <xdr:cNvPr id="74" name="Oval 73"/>
        <xdr:cNvSpPr/>
      </xdr:nvSpPr>
      <xdr:spPr>
        <a:xfrm>
          <a:off x="1581150" y="13277850"/>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3</xdr:col>
      <xdr:colOff>17144</xdr:colOff>
      <xdr:row>57</xdr:row>
      <xdr:rowOff>59055</xdr:rowOff>
    </xdr:from>
    <xdr:to>
      <xdr:col>3</xdr:col>
      <xdr:colOff>62863</xdr:colOff>
      <xdr:row>57</xdr:row>
      <xdr:rowOff>104774</xdr:rowOff>
    </xdr:to>
    <xdr:sp macro="" textlink="">
      <xdr:nvSpPr>
        <xdr:cNvPr id="75" name="Oval 74"/>
        <xdr:cNvSpPr/>
      </xdr:nvSpPr>
      <xdr:spPr>
        <a:xfrm flipH="1">
          <a:off x="1388744" y="13289280"/>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3</xdr:col>
      <xdr:colOff>9525</xdr:colOff>
      <xdr:row>58</xdr:row>
      <xdr:rowOff>47625</xdr:rowOff>
    </xdr:from>
    <xdr:to>
      <xdr:col>3</xdr:col>
      <xdr:colOff>55244</xdr:colOff>
      <xdr:row>58</xdr:row>
      <xdr:rowOff>93344</xdr:rowOff>
    </xdr:to>
    <xdr:sp macro="" textlink="">
      <xdr:nvSpPr>
        <xdr:cNvPr id="76" name="Oval 75"/>
        <xdr:cNvSpPr/>
      </xdr:nvSpPr>
      <xdr:spPr>
        <a:xfrm>
          <a:off x="1381125" y="13458825"/>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2</xdr:col>
      <xdr:colOff>447675</xdr:colOff>
      <xdr:row>59</xdr:row>
      <xdr:rowOff>76200</xdr:rowOff>
    </xdr:from>
    <xdr:to>
      <xdr:col>3</xdr:col>
      <xdr:colOff>36194</xdr:colOff>
      <xdr:row>59</xdr:row>
      <xdr:rowOff>121919</xdr:rowOff>
    </xdr:to>
    <xdr:sp macro="" textlink="">
      <xdr:nvSpPr>
        <xdr:cNvPr id="77" name="Oval 76"/>
        <xdr:cNvSpPr/>
      </xdr:nvSpPr>
      <xdr:spPr>
        <a:xfrm>
          <a:off x="1362075" y="13668375"/>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2</xdr:col>
      <xdr:colOff>438150</xdr:colOff>
      <xdr:row>60</xdr:row>
      <xdr:rowOff>66675</xdr:rowOff>
    </xdr:from>
    <xdr:to>
      <xdr:col>3</xdr:col>
      <xdr:colOff>26669</xdr:colOff>
      <xdr:row>60</xdr:row>
      <xdr:rowOff>112394</xdr:rowOff>
    </xdr:to>
    <xdr:sp macro="" textlink="">
      <xdr:nvSpPr>
        <xdr:cNvPr id="78" name="Oval 77"/>
        <xdr:cNvSpPr/>
      </xdr:nvSpPr>
      <xdr:spPr>
        <a:xfrm>
          <a:off x="1352550" y="13839825"/>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2</xdr:col>
      <xdr:colOff>400050</xdr:colOff>
      <xdr:row>61</xdr:row>
      <xdr:rowOff>57150</xdr:rowOff>
    </xdr:from>
    <xdr:to>
      <xdr:col>2</xdr:col>
      <xdr:colOff>445769</xdr:colOff>
      <xdr:row>61</xdr:row>
      <xdr:rowOff>102869</xdr:rowOff>
    </xdr:to>
    <xdr:sp macro="" textlink="">
      <xdr:nvSpPr>
        <xdr:cNvPr id="79" name="Oval 78"/>
        <xdr:cNvSpPr/>
      </xdr:nvSpPr>
      <xdr:spPr>
        <a:xfrm>
          <a:off x="1314450" y="14011275"/>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2</xdr:col>
      <xdr:colOff>400050</xdr:colOff>
      <xdr:row>62</xdr:row>
      <xdr:rowOff>57150</xdr:rowOff>
    </xdr:from>
    <xdr:to>
      <xdr:col>2</xdr:col>
      <xdr:colOff>445769</xdr:colOff>
      <xdr:row>62</xdr:row>
      <xdr:rowOff>102869</xdr:rowOff>
    </xdr:to>
    <xdr:sp macro="" textlink="">
      <xdr:nvSpPr>
        <xdr:cNvPr id="80" name="Oval 79"/>
        <xdr:cNvSpPr/>
      </xdr:nvSpPr>
      <xdr:spPr>
        <a:xfrm>
          <a:off x="1314450" y="14192250"/>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3</xdr:col>
      <xdr:colOff>0</xdr:colOff>
      <xdr:row>65</xdr:row>
      <xdr:rowOff>47625</xdr:rowOff>
    </xdr:from>
    <xdr:to>
      <xdr:col>3</xdr:col>
      <xdr:colOff>45719</xdr:colOff>
      <xdr:row>65</xdr:row>
      <xdr:rowOff>93344</xdr:rowOff>
    </xdr:to>
    <xdr:sp macro="" textlink="">
      <xdr:nvSpPr>
        <xdr:cNvPr id="81" name="Oval 80"/>
        <xdr:cNvSpPr/>
      </xdr:nvSpPr>
      <xdr:spPr>
        <a:xfrm>
          <a:off x="1371600" y="14725650"/>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4</xdr:col>
      <xdr:colOff>0</xdr:colOff>
      <xdr:row>65</xdr:row>
      <xdr:rowOff>47625</xdr:rowOff>
    </xdr:from>
    <xdr:to>
      <xdr:col>4</xdr:col>
      <xdr:colOff>45719</xdr:colOff>
      <xdr:row>65</xdr:row>
      <xdr:rowOff>93344</xdr:rowOff>
    </xdr:to>
    <xdr:sp macro="" textlink="">
      <xdr:nvSpPr>
        <xdr:cNvPr id="82" name="Oval 81"/>
        <xdr:cNvSpPr/>
      </xdr:nvSpPr>
      <xdr:spPr>
        <a:xfrm>
          <a:off x="1828800" y="14725650"/>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3</xdr:col>
      <xdr:colOff>228600</xdr:colOff>
      <xdr:row>65</xdr:row>
      <xdr:rowOff>38100</xdr:rowOff>
    </xdr:from>
    <xdr:to>
      <xdr:col>3</xdr:col>
      <xdr:colOff>274319</xdr:colOff>
      <xdr:row>65</xdr:row>
      <xdr:rowOff>83819</xdr:rowOff>
    </xdr:to>
    <xdr:sp macro="" textlink="">
      <xdr:nvSpPr>
        <xdr:cNvPr id="83" name="Oval 82"/>
        <xdr:cNvSpPr/>
      </xdr:nvSpPr>
      <xdr:spPr>
        <a:xfrm>
          <a:off x="1600200" y="14716125"/>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4</xdr:col>
      <xdr:colOff>0</xdr:colOff>
      <xdr:row>65</xdr:row>
      <xdr:rowOff>47625</xdr:rowOff>
    </xdr:from>
    <xdr:to>
      <xdr:col>4</xdr:col>
      <xdr:colOff>45719</xdr:colOff>
      <xdr:row>65</xdr:row>
      <xdr:rowOff>93344</xdr:rowOff>
    </xdr:to>
    <xdr:sp macro="" textlink="">
      <xdr:nvSpPr>
        <xdr:cNvPr id="84" name="Oval 83"/>
        <xdr:cNvSpPr/>
      </xdr:nvSpPr>
      <xdr:spPr>
        <a:xfrm>
          <a:off x="1828800" y="14725650"/>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4</xdr:col>
      <xdr:colOff>228600</xdr:colOff>
      <xdr:row>65</xdr:row>
      <xdr:rowOff>38100</xdr:rowOff>
    </xdr:from>
    <xdr:to>
      <xdr:col>4</xdr:col>
      <xdr:colOff>274319</xdr:colOff>
      <xdr:row>65</xdr:row>
      <xdr:rowOff>83819</xdr:rowOff>
    </xdr:to>
    <xdr:sp macro="" textlink="">
      <xdr:nvSpPr>
        <xdr:cNvPr id="85" name="Oval 84"/>
        <xdr:cNvSpPr/>
      </xdr:nvSpPr>
      <xdr:spPr>
        <a:xfrm>
          <a:off x="2057400" y="14716125"/>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5</xdr:col>
      <xdr:colOff>0</xdr:colOff>
      <xdr:row>65</xdr:row>
      <xdr:rowOff>47625</xdr:rowOff>
    </xdr:from>
    <xdr:to>
      <xdr:col>5</xdr:col>
      <xdr:colOff>45719</xdr:colOff>
      <xdr:row>65</xdr:row>
      <xdr:rowOff>93344</xdr:rowOff>
    </xdr:to>
    <xdr:sp macro="" textlink="">
      <xdr:nvSpPr>
        <xdr:cNvPr id="86" name="Oval 85"/>
        <xdr:cNvSpPr/>
      </xdr:nvSpPr>
      <xdr:spPr>
        <a:xfrm>
          <a:off x="2286000" y="14725650"/>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5</xdr:col>
      <xdr:colOff>228600</xdr:colOff>
      <xdr:row>65</xdr:row>
      <xdr:rowOff>38100</xdr:rowOff>
    </xdr:from>
    <xdr:to>
      <xdr:col>5</xdr:col>
      <xdr:colOff>274319</xdr:colOff>
      <xdr:row>65</xdr:row>
      <xdr:rowOff>83819</xdr:rowOff>
    </xdr:to>
    <xdr:sp macro="" textlink="">
      <xdr:nvSpPr>
        <xdr:cNvPr id="87" name="Oval 86"/>
        <xdr:cNvSpPr/>
      </xdr:nvSpPr>
      <xdr:spPr>
        <a:xfrm>
          <a:off x="2514600" y="14716125"/>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6</xdr:col>
      <xdr:colOff>0</xdr:colOff>
      <xdr:row>65</xdr:row>
      <xdr:rowOff>47625</xdr:rowOff>
    </xdr:from>
    <xdr:to>
      <xdr:col>6</xdr:col>
      <xdr:colOff>45719</xdr:colOff>
      <xdr:row>65</xdr:row>
      <xdr:rowOff>93344</xdr:rowOff>
    </xdr:to>
    <xdr:sp macro="" textlink="">
      <xdr:nvSpPr>
        <xdr:cNvPr id="88" name="Oval 87"/>
        <xdr:cNvSpPr/>
      </xdr:nvSpPr>
      <xdr:spPr>
        <a:xfrm>
          <a:off x="2743200" y="14725650"/>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6</xdr:col>
      <xdr:colOff>228600</xdr:colOff>
      <xdr:row>65</xdr:row>
      <xdr:rowOff>38100</xdr:rowOff>
    </xdr:from>
    <xdr:to>
      <xdr:col>6</xdr:col>
      <xdr:colOff>274319</xdr:colOff>
      <xdr:row>65</xdr:row>
      <xdr:rowOff>83819</xdr:rowOff>
    </xdr:to>
    <xdr:sp macro="" textlink="">
      <xdr:nvSpPr>
        <xdr:cNvPr id="89" name="Oval 88"/>
        <xdr:cNvSpPr/>
      </xdr:nvSpPr>
      <xdr:spPr>
        <a:xfrm>
          <a:off x="2971800" y="14716125"/>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7</xdr:col>
      <xdr:colOff>0</xdr:colOff>
      <xdr:row>65</xdr:row>
      <xdr:rowOff>47625</xdr:rowOff>
    </xdr:from>
    <xdr:to>
      <xdr:col>7</xdr:col>
      <xdr:colOff>45719</xdr:colOff>
      <xdr:row>65</xdr:row>
      <xdr:rowOff>93344</xdr:rowOff>
    </xdr:to>
    <xdr:sp macro="" textlink="">
      <xdr:nvSpPr>
        <xdr:cNvPr id="90" name="Oval 89"/>
        <xdr:cNvSpPr/>
      </xdr:nvSpPr>
      <xdr:spPr>
        <a:xfrm>
          <a:off x="3200400" y="14725650"/>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7</xdr:col>
      <xdr:colOff>228600</xdr:colOff>
      <xdr:row>65</xdr:row>
      <xdr:rowOff>38100</xdr:rowOff>
    </xdr:from>
    <xdr:to>
      <xdr:col>7</xdr:col>
      <xdr:colOff>274319</xdr:colOff>
      <xdr:row>65</xdr:row>
      <xdr:rowOff>83819</xdr:rowOff>
    </xdr:to>
    <xdr:sp macro="" textlink="">
      <xdr:nvSpPr>
        <xdr:cNvPr id="91" name="Oval 90"/>
        <xdr:cNvSpPr/>
      </xdr:nvSpPr>
      <xdr:spPr>
        <a:xfrm>
          <a:off x="3429000" y="14716125"/>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8</xdr:col>
      <xdr:colOff>0</xdr:colOff>
      <xdr:row>65</xdr:row>
      <xdr:rowOff>47625</xdr:rowOff>
    </xdr:from>
    <xdr:to>
      <xdr:col>8</xdr:col>
      <xdr:colOff>45719</xdr:colOff>
      <xdr:row>65</xdr:row>
      <xdr:rowOff>93344</xdr:rowOff>
    </xdr:to>
    <xdr:sp macro="" textlink="">
      <xdr:nvSpPr>
        <xdr:cNvPr id="92" name="Oval 91"/>
        <xdr:cNvSpPr/>
      </xdr:nvSpPr>
      <xdr:spPr>
        <a:xfrm>
          <a:off x="3657600" y="14725650"/>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8</xdr:col>
      <xdr:colOff>228600</xdr:colOff>
      <xdr:row>65</xdr:row>
      <xdr:rowOff>38100</xdr:rowOff>
    </xdr:from>
    <xdr:to>
      <xdr:col>8</xdr:col>
      <xdr:colOff>274319</xdr:colOff>
      <xdr:row>65</xdr:row>
      <xdr:rowOff>83819</xdr:rowOff>
    </xdr:to>
    <xdr:sp macro="" textlink="">
      <xdr:nvSpPr>
        <xdr:cNvPr id="93" name="Oval 92"/>
        <xdr:cNvSpPr/>
      </xdr:nvSpPr>
      <xdr:spPr>
        <a:xfrm>
          <a:off x="3886200" y="14716125"/>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9</xdr:col>
      <xdr:colOff>0</xdr:colOff>
      <xdr:row>65</xdr:row>
      <xdr:rowOff>47625</xdr:rowOff>
    </xdr:from>
    <xdr:to>
      <xdr:col>9</xdr:col>
      <xdr:colOff>45719</xdr:colOff>
      <xdr:row>65</xdr:row>
      <xdr:rowOff>93344</xdr:rowOff>
    </xdr:to>
    <xdr:sp macro="" textlink="">
      <xdr:nvSpPr>
        <xdr:cNvPr id="94" name="Oval 93"/>
        <xdr:cNvSpPr/>
      </xdr:nvSpPr>
      <xdr:spPr>
        <a:xfrm>
          <a:off x="4114800" y="14725650"/>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9</xdr:col>
      <xdr:colOff>228600</xdr:colOff>
      <xdr:row>65</xdr:row>
      <xdr:rowOff>38100</xdr:rowOff>
    </xdr:from>
    <xdr:to>
      <xdr:col>9</xdr:col>
      <xdr:colOff>274319</xdr:colOff>
      <xdr:row>65</xdr:row>
      <xdr:rowOff>83819</xdr:rowOff>
    </xdr:to>
    <xdr:sp macro="" textlink="">
      <xdr:nvSpPr>
        <xdr:cNvPr id="95" name="Oval 94"/>
        <xdr:cNvSpPr/>
      </xdr:nvSpPr>
      <xdr:spPr>
        <a:xfrm>
          <a:off x="4343400" y="14716125"/>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10</xdr:col>
      <xdr:colOff>0</xdr:colOff>
      <xdr:row>65</xdr:row>
      <xdr:rowOff>47625</xdr:rowOff>
    </xdr:from>
    <xdr:to>
      <xdr:col>10</xdr:col>
      <xdr:colOff>45719</xdr:colOff>
      <xdr:row>65</xdr:row>
      <xdr:rowOff>93344</xdr:rowOff>
    </xdr:to>
    <xdr:sp macro="" textlink="">
      <xdr:nvSpPr>
        <xdr:cNvPr id="96" name="Oval 95"/>
        <xdr:cNvSpPr/>
      </xdr:nvSpPr>
      <xdr:spPr>
        <a:xfrm>
          <a:off x="4572000" y="14725650"/>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2</xdr:col>
      <xdr:colOff>200025</xdr:colOff>
      <xdr:row>44</xdr:row>
      <xdr:rowOff>0</xdr:rowOff>
    </xdr:from>
    <xdr:to>
      <xdr:col>11</xdr:col>
      <xdr:colOff>180975</xdr:colOff>
      <xdr:row>45</xdr:row>
      <xdr:rowOff>0</xdr:rowOff>
    </xdr:to>
    <xdr:sp macro="" textlink="">
      <xdr:nvSpPr>
        <xdr:cNvPr id="97" name="Rectangle 1156"/>
        <xdr:cNvSpPr>
          <a:spLocks noChangeArrowheads="1"/>
        </xdr:cNvSpPr>
      </xdr:nvSpPr>
      <xdr:spPr bwMode="auto">
        <a:xfrm>
          <a:off x="1114425" y="8524875"/>
          <a:ext cx="4095750" cy="180975"/>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8"/>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10</xdr:col>
      <xdr:colOff>381000</xdr:colOff>
      <xdr:row>57</xdr:row>
      <xdr:rowOff>104775</xdr:rowOff>
    </xdr:from>
    <xdr:to>
      <xdr:col>11</xdr:col>
      <xdr:colOff>95250</xdr:colOff>
      <xdr:row>66</xdr:row>
      <xdr:rowOff>104775</xdr:rowOff>
    </xdr:to>
    <xdr:sp macro="" textlink="">
      <xdr:nvSpPr>
        <xdr:cNvPr id="98" name="Line 1155"/>
        <xdr:cNvSpPr>
          <a:spLocks noChangeShapeType="1"/>
        </xdr:cNvSpPr>
      </xdr:nvSpPr>
      <xdr:spPr bwMode="auto">
        <a:xfrm>
          <a:off x="4953000" y="13335000"/>
          <a:ext cx="171450" cy="1628775"/>
        </a:xfrm>
        <a:prstGeom prst="line">
          <a:avLst/>
        </a:prstGeom>
        <a:noFill/>
        <a:ln w="22225">
          <a:solidFill>
            <a:srgbClr val="4F81BD"/>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361950</xdr:colOff>
      <xdr:row>57</xdr:row>
      <xdr:rowOff>0</xdr:rowOff>
    </xdr:from>
    <xdr:to>
      <xdr:col>3</xdr:col>
      <xdr:colOff>19050</xdr:colOff>
      <xdr:row>64</xdr:row>
      <xdr:rowOff>152400</xdr:rowOff>
    </xdr:to>
    <xdr:sp macro="" textlink="">
      <xdr:nvSpPr>
        <xdr:cNvPr id="99" name="Line 1155"/>
        <xdr:cNvSpPr>
          <a:spLocks noChangeShapeType="1"/>
        </xdr:cNvSpPr>
      </xdr:nvSpPr>
      <xdr:spPr bwMode="auto">
        <a:xfrm flipH="1">
          <a:off x="1276350" y="13230225"/>
          <a:ext cx="114300" cy="141922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9525</xdr:colOff>
      <xdr:row>57</xdr:row>
      <xdr:rowOff>0</xdr:rowOff>
    </xdr:from>
    <xdr:to>
      <xdr:col>10</xdr:col>
      <xdr:colOff>419100</xdr:colOff>
      <xdr:row>57</xdr:row>
      <xdr:rowOff>0</xdr:rowOff>
    </xdr:to>
    <xdr:sp macro="" textlink="">
      <xdr:nvSpPr>
        <xdr:cNvPr id="100" name="Line 1155"/>
        <xdr:cNvSpPr>
          <a:spLocks noChangeShapeType="1"/>
        </xdr:cNvSpPr>
      </xdr:nvSpPr>
      <xdr:spPr bwMode="auto">
        <a:xfrm>
          <a:off x="1381125" y="13230225"/>
          <a:ext cx="3609975"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209550</xdr:colOff>
      <xdr:row>58</xdr:row>
      <xdr:rowOff>47625</xdr:rowOff>
    </xdr:from>
    <xdr:to>
      <xdr:col>3</xdr:col>
      <xdr:colOff>255269</xdr:colOff>
      <xdr:row>58</xdr:row>
      <xdr:rowOff>93344</xdr:rowOff>
    </xdr:to>
    <xdr:sp macro="" textlink="">
      <xdr:nvSpPr>
        <xdr:cNvPr id="101" name="Oval 100"/>
        <xdr:cNvSpPr/>
      </xdr:nvSpPr>
      <xdr:spPr>
        <a:xfrm>
          <a:off x="1581150" y="13458825"/>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3</xdr:col>
      <xdr:colOff>209550</xdr:colOff>
      <xdr:row>59</xdr:row>
      <xdr:rowOff>47625</xdr:rowOff>
    </xdr:from>
    <xdr:to>
      <xdr:col>3</xdr:col>
      <xdr:colOff>255269</xdr:colOff>
      <xdr:row>59</xdr:row>
      <xdr:rowOff>93344</xdr:rowOff>
    </xdr:to>
    <xdr:sp macro="" textlink="">
      <xdr:nvSpPr>
        <xdr:cNvPr id="102" name="Oval 101"/>
        <xdr:cNvSpPr/>
      </xdr:nvSpPr>
      <xdr:spPr>
        <a:xfrm>
          <a:off x="1581150" y="13639800"/>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3</xdr:col>
      <xdr:colOff>209550</xdr:colOff>
      <xdr:row>60</xdr:row>
      <xdr:rowOff>47625</xdr:rowOff>
    </xdr:from>
    <xdr:to>
      <xdr:col>3</xdr:col>
      <xdr:colOff>255269</xdr:colOff>
      <xdr:row>60</xdr:row>
      <xdr:rowOff>93344</xdr:rowOff>
    </xdr:to>
    <xdr:sp macro="" textlink="">
      <xdr:nvSpPr>
        <xdr:cNvPr id="103" name="Oval 102"/>
        <xdr:cNvSpPr/>
      </xdr:nvSpPr>
      <xdr:spPr>
        <a:xfrm>
          <a:off x="1581150" y="13820775"/>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3</xdr:col>
      <xdr:colOff>209550</xdr:colOff>
      <xdr:row>61</xdr:row>
      <xdr:rowOff>47625</xdr:rowOff>
    </xdr:from>
    <xdr:to>
      <xdr:col>3</xdr:col>
      <xdr:colOff>255269</xdr:colOff>
      <xdr:row>61</xdr:row>
      <xdr:rowOff>93344</xdr:rowOff>
    </xdr:to>
    <xdr:sp macro="" textlink="">
      <xdr:nvSpPr>
        <xdr:cNvPr id="104" name="Oval 103"/>
        <xdr:cNvSpPr/>
      </xdr:nvSpPr>
      <xdr:spPr>
        <a:xfrm>
          <a:off x="1581150" y="14001750"/>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3</xdr:col>
      <xdr:colOff>209550</xdr:colOff>
      <xdr:row>62</xdr:row>
      <xdr:rowOff>47625</xdr:rowOff>
    </xdr:from>
    <xdr:to>
      <xdr:col>3</xdr:col>
      <xdr:colOff>255269</xdr:colOff>
      <xdr:row>62</xdr:row>
      <xdr:rowOff>93344</xdr:rowOff>
    </xdr:to>
    <xdr:sp macro="" textlink="">
      <xdr:nvSpPr>
        <xdr:cNvPr id="105" name="Oval 104"/>
        <xdr:cNvSpPr/>
      </xdr:nvSpPr>
      <xdr:spPr>
        <a:xfrm>
          <a:off x="1581150" y="14182725"/>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3</xdr:col>
      <xdr:colOff>209550</xdr:colOff>
      <xdr:row>63</xdr:row>
      <xdr:rowOff>47625</xdr:rowOff>
    </xdr:from>
    <xdr:to>
      <xdr:col>3</xdr:col>
      <xdr:colOff>255269</xdr:colOff>
      <xdr:row>63</xdr:row>
      <xdr:rowOff>93344</xdr:rowOff>
    </xdr:to>
    <xdr:sp macro="" textlink="">
      <xdr:nvSpPr>
        <xdr:cNvPr id="106" name="Oval 105"/>
        <xdr:cNvSpPr/>
      </xdr:nvSpPr>
      <xdr:spPr>
        <a:xfrm>
          <a:off x="1581150" y="14363700"/>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3</xdr:col>
      <xdr:colOff>209550</xdr:colOff>
      <xdr:row>64</xdr:row>
      <xdr:rowOff>47625</xdr:rowOff>
    </xdr:from>
    <xdr:to>
      <xdr:col>3</xdr:col>
      <xdr:colOff>255269</xdr:colOff>
      <xdr:row>64</xdr:row>
      <xdr:rowOff>93344</xdr:rowOff>
    </xdr:to>
    <xdr:sp macro="" textlink="">
      <xdr:nvSpPr>
        <xdr:cNvPr id="107" name="Oval 106"/>
        <xdr:cNvSpPr/>
      </xdr:nvSpPr>
      <xdr:spPr>
        <a:xfrm>
          <a:off x="1581150" y="14544675"/>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10</xdr:col>
      <xdr:colOff>228600</xdr:colOff>
      <xdr:row>58</xdr:row>
      <xdr:rowOff>57150</xdr:rowOff>
    </xdr:from>
    <xdr:to>
      <xdr:col>10</xdr:col>
      <xdr:colOff>274319</xdr:colOff>
      <xdr:row>58</xdr:row>
      <xdr:rowOff>102869</xdr:rowOff>
    </xdr:to>
    <xdr:sp macro="" textlink="">
      <xdr:nvSpPr>
        <xdr:cNvPr id="108" name="Oval 107"/>
        <xdr:cNvSpPr/>
      </xdr:nvSpPr>
      <xdr:spPr>
        <a:xfrm>
          <a:off x="4800600" y="13468350"/>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10</xdr:col>
      <xdr:colOff>228600</xdr:colOff>
      <xdr:row>59</xdr:row>
      <xdr:rowOff>57150</xdr:rowOff>
    </xdr:from>
    <xdr:to>
      <xdr:col>10</xdr:col>
      <xdr:colOff>274319</xdr:colOff>
      <xdr:row>59</xdr:row>
      <xdr:rowOff>102869</xdr:rowOff>
    </xdr:to>
    <xdr:sp macro="" textlink="">
      <xdr:nvSpPr>
        <xdr:cNvPr id="109" name="Oval 108"/>
        <xdr:cNvSpPr/>
      </xdr:nvSpPr>
      <xdr:spPr>
        <a:xfrm>
          <a:off x="4800600" y="13649325"/>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10</xdr:col>
      <xdr:colOff>228600</xdr:colOff>
      <xdr:row>60</xdr:row>
      <xdr:rowOff>57150</xdr:rowOff>
    </xdr:from>
    <xdr:to>
      <xdr:col>10</xdr:col>
      <xdr:colOff>274319</xdr:colOff>
      <xdr:row>60</xdr:row>
      <xdr:rowOff>102869</xdr:rowOff>
    </xdr:to>
    <xdr:sp macro="" textlink="">
      <xdr:nvSpPr>
        <xdr:cNvPr id="110" name="Oval 109"/>
        <xdr:cNvSpPr/>
      </xdr:nvSpPr>
      <xdr:spPr>
        <a:xfrm>
          <a:off x="4800600" y="13830300"/>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10</xdr:col>
      <xdr:colOff>228600</xdr:colOff>
      <xdr:row>61</xdr:row>
      <xdr:rowOff>57150</xdr:rowOff>
    </xdr:from>
    <xdr:to>
      <xdr:col>10</xdr:col>
      <xdr:colOff>274319</xdr:colOff>
      <xdr:row>61</xdr:row>
      <xdr:rowOff>102869</xdr:rowOff>
    </xdr:to>
    <xdr:sp macro="" textlink="">
      <xdr:nvSpPr>
        <xdr:cNvPr id="111" name="Oval 110"/>
        <xdr:cNvSpPr/>
      </xdr:nvSpPr>
      <xdr:spPr>
        <a:xfrm>
          <a:off x="4800600" y="14011275"/>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10</xdr:col>
      <xdr:colOff>228600</xdr:colOff>
      <xdr:row>62</xdr:row>
      <xdr:rowOff>57150</xdr:rowOff>
    </xdr:from>
    <xdr:to>
      <xdr:col>10</xdr:col>
      <xdr:colOff>274319</xdr:colOff>
      <xdr:row>62</xdr:row>
      <xdr:rowOff>102869</xdr:rowOff>
    </xdr:to>
    <xdr:sp macro="" textlink="">
      <xdr:nvSpPr>
        <xdr:cNvPr id="112" name="Oval 111"/>
        <xdr:cNvSpPr/>
      </xdr:nvSpPr>
      <xdr:spPr>
        <a:xfrm>
          <a:off x="4800600" y="14192250"/>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10</xdr:col>
      <xdr:colOff>228600</xdr:colOff>
      <xdr:row>63</xdr:row>
      <xdr:rowOff>57150</xdr:rowOff>
    </xdr:from>
    <xdr:to>
      <xdr:col>10</xdr:col>
      <xdr:colOff>274319</xdr:colOff>
      <xdr:row>63</xdr:row>
      <xdr:rowOff>102869</xdr:rowOff>
    </xdr:to>
    <xdr:sp macro="" textlink="">
      <xdr:nvSpPr>
        <xdr:cNvPr id="113" name="Oval 112"/>
        <xdr:cNvSpPr/>
      </xdr:nvSpPr>
      <xdr:spPr>
        <a:xfrm>
          <a:off x="4800600" y="14373225"/>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10</xdr:col>
      <xdr:colOff>228600</xdr:colOff>
      <xdr:row>64</xdr:row>
      <xdr:rowOff>57150</xdr:rowOff>
    </xdr:from>
    <xdr:to>
      <xdr:col>10</xdr:col>
      <xdr:colOff>274319</xdr:colOff>
      <xdr:row>64</xdr:row>
      <xdr:rowOff>102869</xdr:rowOff>
    </xdr:to>
    <xdr:sp macro="" textlink="">
      <xdr:nvSpPr>
        <xdr:cNvPr id="114" name="Oval 113"/>
        <xdr:cNvSpPr/>
      </xdr:nvSpPr>
      <xdr:spPr>
        <a:xfrm>
          <a:off x="4800600" y="14554200"/>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10</xdr:col>
      <xdr:colOff>190500</xdr:colOff>
      <xdr:row>56</xdr:row>
      <xdr:rowOff>142875</xdr:rowOff>
    </xdr:from>
    <xdr:to>
      <xdr:col>10</xdr:col>
      <xdr:colOff>190500</xdr:colOff>
      <xdr:row>64</xdr:row>
      <xdr:rowOff>152400</xdr:rowOff>
    </xdr:to>
    <xdr:sp macro="" textlink="">
      <xdr:nvSpPr>
        <xdr:cNvPr id="115" name="Line 1142"/>
        <xdr:cNvSpPr>
          <a:spLocks noChangeShapeType="1"/>
        </xdr:cNvSpPr>
      </xdr:nvSpPr>
      <xdr:spPr bwMode="auto">
        <a:xfrm>
          <a:off x="4762500" y="13192125"/>
          <a:ext cx="0" cy="14573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409575</xdr:colOff>
      <xdr:row>62</xdr:row>
      <xdr:rowOff>57150</xdr:rowOff>
    </xdr:from>
    <xdr:to>
      <xdr:col>10</xdr:col>
      <xdr:colOff>455294</xdr:colOff>
      <xdr:row>62</xdr:row>
      <xdr:rowOff>102869</xdr:rowOff>
    </xdr:to>
    <xdr:sp macro="" textlink="">
      <xdr:nvSpPr>
        <xdr:cNvPr id="116" name="Oval 115"/>
        <xdr:cNvSpPr/>
      </xdr:nvSpPr>
      <xdr:spPr>
        <a:xfrm>
          <a:off x="4981575" y="14192250"/>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10</xdr:col>
      <xdr:colOff>447675</xdr:colOff>
      <xdr:row>63</xdr:row>
      <xdr:rowOff>66675</xdr:rowOff>
    </xdr:from>
    <xdr:to>
      <xdr:col>11</xdr:col>
      <xdr:colOff>36194</xdr:colOff>
      <xdr:row>63</xdr:row>
      <xdr:rowOff>112394</xdr:rowOff>
    </xdr:to>
    <xdr:sp macro="" textlink="">
      <xdr:nvSpPr>
        <xdr:cNvPr id="117" name="Oval 116"/>
        <xdr:cNvSpPr/>
      </xdr:nvSpPr>
      <xdr:spPr>
        <a:xfrm>
          <a:off x="5019675" y="14382750"/>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10</xdr:col>
      <xdr:colOff>447675</xdr:colOff>
      <xdr:row>64</xdr:row>
      <xdr:rowOff>57150</xdr:rowOff>
    </xdr:from>
    <xdr:to>
      <xdr:col>11</xdr:col>
      <xdr:colOff>36194</xdr:colOff>
      <xdr:row>64</xdr:row>
      <xdr:rowOff>102869</xdr:rowOff>
    </xdr:to>
    <xdr:sp macro="" textlink="">
      <xdr:nvSpPr>
        <xdr:cNvPr id="118" name="Oval 117"/>
        <xdr:cNvSpPr/>
      </xdr:nvSpPr>
      <xdr:spPr>
        <a:xfrm>
          <a:off x="5019675" y="14554200"/>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10</xdr:col>
      <xdr:colOff>419100</xdr:colOff>
      <xdr:row>56</xdr:row>
      <xdr:rowOff>171450</xdr:rowOff>
    </xdr:from>
    <xdr:to>
      <xdr:col>11</xdr:col>
      <xdr:colOff>104775</xdr:colOff>
      <xdr:row>65</xdr:row>
      <xdr:rowOff>9525</xdr:rowOff>
    </xdr:to>
    <xdr:sp macro="" textlink="">
      <xdr:nvSpPr>
        <xdr:cNvPr id="119" name="Line 1142"/>
        <xdr:cNvSpPr>
          <a:spLocks noChangeShapeType="1"/>
        </xdr:cNvSpPr>
      </xdr:nvSpPr>
      <xdr:spPr bwMode="auto">
        <a:xfrm>
          <a:off x="4991100" y="13220700"/>
          <a:ext cx="142875" cy="1466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361950</xdr:colOff>
      <xdr:row>57</xdr:row>
      <xdr:rowOff>19050</xdr:rowOff>
    </xdr:from>
    <xdr:to>
      <xdr:col>3</xdr:col>
      <xdr:colOff>57150</xdr:colOff>
      <xdr:row>66</xdr:row>
      <xdr:rowOff>104775</xdr:rowOff>
    </xdr:to>
    <xdr:sp macro="" textlink="">
      <xdr:nvSpPr>
        <xdr:cNvPr id="120" name="Line 1155"/>
        <xdr:cNvSpPr>
          <a:spLocks noChangeShapeType="1"/>
        </xdr:cNvSpPr>
      </xdr:nvSpPr>
      <xdr:spPr bwMode="auto">
        <a:xfrm flipH="1">
          <a:off x="1276350" y="13249275"/>
          <a:ext cx="152400" cy="1714500"/>
        </a:xfrm>
        <a:prstGeom prst="line">
          <a:avLst/>
        </a:prstGeom>
        <a:noFill/>
        <a:ln w="22225">
          <a:solidFill>
            <a:srgbClr val="4F81BD"/>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352425</xdr:colOff>
      <xdr:row>66</xdr:row>
      <xdr:rowOff>61913</xdr:rowOff>
    </xdr:from>
    <xdr:to>
      <xdr:col>11</xdr:col>
      <xdr:colOff>85725</xdr:colOff>
      <xdr:row>66</xdr:row>
      <xdr:rowOff>85727</xdr:rowOff>
    </xdr:to>
    <xdr:cxnSp macro="">
      <xdr:nvCxnSpPr>
        <xdr:cNvPr id="121" name="Düz Bağlayıcı 120"/>
        <xdr:cNvCxnSpPr/>
      </xdr:nvCxnSpPr>
      <xdr:spPr>
        <a:xfrm flipV="1">
          <a:off x="1266825" y="14920913"/>
          <a:ext cx="3848100" cy="23814"/>
        </a:xfrm>
        <a:prstGeom prst="line">
          <a:avLst/>
        </a:prstGeom>
        <a:ln w="19050"/>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295275</xdr:colOff>
      <xdr:row>66</xdr:row>
      <xdr:rowOff>38100</xdr:rowOff>
    </xdr:from>
    <xdr:to>
      <xdr:col>10</xdr:col>
      <xdr:colOff>340994</xdr:colOff>
      <xdr:row>66</xdr:row>
      <xdr:rowOff>83819</xdr:rowOff>
    </xdr:to>
    <xdr:sp macro="" textlink="">
      <xdr:nvSpPr>
        <xdr:cNvPr id="122" name="Oval 121"/>
        <xdr:cNvSpPr/>
      </xdr:nvSpPr>
      <xdr:spPr>
        <a:xfrm>
          <a:off x="4867275" y="14897100"/>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3</xdr:col>
      <xdr:colOff>0</xdr:colOff>
      <xdr:row>66</xdr:row>
      <xdr:rowOff>47625</xdr:rowOff>
    </xdr:from>
    <xdr:to>
      <xdr:col>3</xdr:col>
      <xdr:colOff>45719</xdr:colOff>
      <xdr:row>66</xdr:row>
      <xdr:rowOff>93344</xdr:rowOff>
    </xdr:to>
    <xdr:sp macro="" textlink="">
      <xdr:nvSpPr>
        <xdr:cNvPr id="123" name="Oval 122"/>
        <xdr:cNvSpPr/>
      </xdr:nvSpPr>
      <xdr:spPr>
        <a:xfrm>
          <a:off x="1371600" y="14906625"/>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4</xdr:col>
      <xdr:colOff>0</xdr:colOff>
      <xdr:row>66</xdr:row>
      <xdr:rowOff>47625</xdr:rowOff>
    </xdr:from>
    <xdr:to>
      <xdr:col>4</xdr:col>
      <xdr:colOff>45719</xdr:colOff>
      <xdr:row>66</xdr:row>
      <xdr:rowOff>93344</xdr:rowOff>
    </xdr:to>
    <xdr:sp macro="" textlink="">
      <xdr:nvSpPr>
        <xdr:cNvPr id="124" name="Oval 123"/>
        <xdr:cNvSpPr/>
      </xdr:nvSpPr>
      <xdr:spPr>
        <a:xfrm>
          <a:off x="1828800" y="14906625"/>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3</xdr:col>
      <xdr:colOff>228600</xdr:colOff>
      <xdr:row>66</xdr:row>
      <xdr:rowOff>38100</xdr:rowOff>
    </xdr:from>
    <xdr:to>
      <xdr:col>3</xdr:col>
      <xdr:colOff>274319</xdr:colOff>
      <xdr:row>66</xdr:row>
      <xdr:rowOff>83819</xdr:rowOff>
    </xdr:to>
    <xdr:sp macro="" textlink="">
      <xdr:nvSpPr>
        <xdr:cNvPr id="125" name="Oval 124"/>
        <xdr:cNvSpPr/>
      </xdr:nvSpPr>
      <xdr:spPr>
        <a:xfrm>
          <a:off x="1600200" y="14897100"/>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4</xdr:col>
      <xdr:colOff>0</xdr:colOff>
      <xdr:row>66</xdr:row>
      <xdr:rowOff>47625</xdr:rowOff>
    </xdr:from>
    <xdr:to>
      <xdr:col>4</xdr:col>
      <xdr:colOff>45719</xdr:colOff>
      <xdr:row>66</xdr:row>
      <xdr:rowOff>93344</xdr:rowOff>
    </xdr:to>
    <xdr:sp macro="" textlink="">
      <xdr:nvSpPr>
        <xdr:cNvPr id="126" name="Oval 125"/>
        <xdr:cNvSpPr/>
      </xdr:nvSpPr>
      <xdr:spPr>
        <a:xfrm>
          <a:off x="1828800" y="14906625"/>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4</xdr:col>
      <xdr:colOff>228600</xdr:colOff>
      <xdr:row>66</xdr:row>
      <xdr:rowOff>38100</xdr:rowOff>
    </xdr:from>
    <xdr:to>
      <xdr:col>4</xdr:col>
      <xdr:colOff>274319</xdr:colOff>
      <xdr:row>66</xdr:row>
      <xdr:rowOff>83819</xdr:rowOff>
    </xdr:to>
    <xdr:sp macro="" textlink="">
      <xdr:nvSpPr>
        <xdr:cNvPr id="127" name="Oval 126"/>
        <xdr:cNvSpPr/>
      </xdr:nvSpPr>
      <xdr:spPr>
        <a:xfrm>
          <a:off x="2057400" y="14897100"/>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5</xdr:col>
      <xdr:colOff>0</xdr:colOff>
      <xdr:row>66</xdr:row>
      <xdr:rowOff>47625</xdr:rowOff>
    </xdr:from>
    <xdr:to>
      <xdr:col>5</xdr:col>
      <xdr:colOff>45719</xdr:colOff>
      <xdr:row>66</xdr:row>
      <xdr:rowOff>93344</xdr:rowOff>
    </xdr:to>
    <xdr:sp macro="" textlink="">
      <xdr:nvSpPr>
        <xdr:cNvPr id="128" name="Oval 127"/>
        <xdr:cNvSpPr/>
      </xdr:nvSpPr>
      <xdr:spPr>
        <a:xfrm>
          <a:off x="2286000" y="14906625"/>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5</xdr:col>
      <xdr:colOff>228600</xdr:colOff>
      <xdr:row>66</xdr:row>
      <xdr:rowOff>38100</xdr:rowOff>
    </xdr:from>
    <xdr:to>
      <xdr:col>5</xdr:col>
      <xdr:colOff>274319</xdr:colOff>
      <xdr:row>66</xdr:row>
      <xdr:rowOff>83819</xdr:rowOff>
    </xdr:to>
    <xdr:sp macro="" textlink="">
      <xdr:nvSpPr>
        <xdr:cNvPr id="129" name="Oval 128"/>
        <xdr:cNvSpPr/>
      </xdr:nvSpPr>
      <xdr:spPr>
        <a:xfrm>
          <a:off x="2514600" y="14897100"/>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6</xdr:col>
      <xdr:colOff>0</xdr:colOff>
      <xdr:row>66</xdr:row>
      <xdr:rowOff>47625</xdr:rowOff>
    </xdr:from>
    <xdr:to>
      <xdr:col>6</xdr:col>
      <xdr:colOff>45719</xdr:colOff>
      <xdr:row>66</xdr:row>
      <xdr:rowOff>93344</xdr:rowOff>
    </xdr:to>
    <xdr:sp macro="" textlink="">
      <xdr:nvSpPr>
        <xdr:cNvPr id="130" name="Oval 129"/>
        <xdr:cNvSpPr/>
      </xdr:nvSpPr>
      <xdr:spPr>
        <a:xfrm>
          <a:off x="2743200" y="14906625"/>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6</xdr:col>
      <xdr:colOff>228600</xdr:colOff>
      <xdr:row>66</xdr:row>
      <xdr:rowOff>38100</xdr:rowOff>
    </xdr:from>
    <xdr:to>
      <xdr:col>6</xdr:col>
      <xdr:colOff>274319</xdr:colOff>
      <xdr:row>66</xdr:row>
      <xdr:rowOff>83819</xdr:rowOff>
    </xdr:to>
    <xdr:sp macro="" textlink="">
      <xdr:nvSpPr>
        <xdr:cNvPr id="131" name="Oval 130"/>
        <xdr:cNvSpPr/>
      </xdr:nvSpPr>
      <xdr:spPr>
        <a:xfrm>
          <a:off x="2971800" y="14897100"/>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7</xdr:col>
      <xdr:colOff>0</xdr:colOff>
      <xdr:row>66</xdr:row>
      <xdr:rowOff>47625</xdr:rowOff>
    </xdr:from>
    <xdr:to>
      <xdr:col>7</xdr:col>
      <xdr:colOff>45719</xdr:colOff>
      <xdr:row>66</xdr:row>
      <xdr:rowOff>93344</xdr:rowOff>
    </xdr:to>
    <xdr:sp macro="" textlink="">
      <xdr:nvSpPr>
        <xdr:cNvPr id="132" name="Oval 131"/>
        <xdr:cNvSpPr/>
      </xdr:nvSpPr>
      <xdr:spPr>
        <a:xfrm>
          <a:off x="3200400" y="14906625"/>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7</xdr:col>
      <xdr:colOff>228600</xdr:colOff>
      <xdr:row>66</xdr:row>
      <xdr:rowOff>38100</xdr:rowOff>
    </xdr:from>
    <xdr:to>
      <xdr:col>7</xdr:col>
      <xdr:colOff>274319</xdr:colOff>
      <xdr:row>66</xdr:row>
      <xdr:rowOff>83819</xdr:rowOff>
    </xdr:to>
    <xdr:sp macro="" textlink="">
      <xdr:nvSpPr>
        <xdr:cNvPr id="133" name="Oval 132"/>
        <xdr:cNvSpPr/>
      </xdr:nvSpPr>
      <xdr:spPr>
        <a:xfrm>
          <a:off x="3429000" y="14897100"/>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8</xdr:col>
      <xdr:colOff>0</xdr:colOff>
      <xdr:row>66</xdr:row>
      <xdr:rowOff>47625</xdr:rowOff>
    </xdr:from>
    <xdr:to>
      <xdr:col>8</xdr:col>
      <xdr:colOff>45719</xdr:colOff>
      <xdr:row>66</xdr:row>
      <xdr:rowOff>93344</xdr:rowOff>
    </xdr:to>
    <xdr:sp macro="" textlink="">
      <xdr:nvSpPr>
        <xdr:cNvPr id="134" name="Oval 133"/>
        <xdr:cNvSpPr/>
      </xdr:nvSpPr>
      <xdr:spPr>
        <a:xfrm>
          <a:off x="3657600" y="14906625"/>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8</xdr:col>
      <xdr:colOff>228600</xdr:colOff>
      <xdr:row>66</xdr:row>
      <xdr:rowOff>38100</xdr:rowOff>
    </xdr:from>
    <xdr:to>
      <xdr:col>8</xdr:col>
      <xdr:colOff>274319</xdr:colOff>
      <xdr:row>66</xdr:row>
      <xdr:rowOff>83819</xdr:rowOff>
    </xdr:to>
    <xdr:sp macro="" textlink="">
      <xdr:nvSpPr>
        <xdr:cNvPr id="135" name="Oval 134"/>
        <xdr:cNvSpPr/>
      </xdr:nvSpPr>
      <xdr:spPr>
        <a:xfrm>
          <a:off x="3886200" y="14897100"/>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9</xdr:col>
      <xdr:colOff>0</xdr:colOff>
      <xdr:row>66</xdr:row>
      <xdr:rowOff>47625</xdr:rowOff>
    </xdr:from>
    <xdr:to>
      <xdr:col>9</xdr:col>
      <xdr:colOff>45719</xdr:colOff>
      <xdr:row>66</xdr:row>
      <xdr:rowOff>93344</xdr:rowOff>
    </xdr:to>
    <xdr:sp macro="" textlink="">
      <xdr:nvSpPr>
        <xdr:cNvPr id="136" name="Oval 135"/>
        <xdr:cNvSpPr/>
      </xdr:nvSpPr>
      <xdr:spPr>
        <a:xfrm>
          <a:off x="4114800" y="14906625"/>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9</xdr:col>
      <xdr:colOff>228600</xdr:colOff>
      <xdr:row>66</xdr:row>
      <xdr:rowOff>38100</xdr:rowOff>
    </xdr:from>
    <xdr:to>
      <xdr:col>9</xdr:col>
      <xdr:colOff>274319</xdr:colOff>
      <xdr:row>66</xdr:row>
      <xdr:rowOff>83819</xdr:rowOff>
    </xdr:to>
    <xdr:sp macro="" textlink="">
      <xdr:nvSpPr>
        <xdr:cNvPr id="137" name="Oval 136"/>
        <xdr:cNvSpPr/>
      </xdr:nvSpPr>
      <xdr:spPr>
        <a:xfrm>
          <a:off x="4343400" y="14897100"/>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10</xdr:col>
      <xdr:colOff>0</xdr:colOff>
      <xdr:row>66</xdr:row>
      <xdr:rowOff>47625</xdr:rowOff>
    </xdr:from>
    <xdr:to>
      <xdr:col>10</xdr:col>
      <xdr:colOff>45719</xdr:colOff>
      <xdr:row>66</xdr:row>
      <xdr:rowOff>93344</xdr:rowOff>
    </xdr:to>
    <xdr:sp macro="" textlink="">
      <xdr:nvSpPr>
        <xdr:cNvPr id="138" name="Oval 137"/>
        <xdr:cNvSpPr/>
      </xdr:nvSpPr>
      <xdr:spPr>
        <a:xfrm>
          <a:off x="4572000" y="14906625"/>
          <a:ext cx="45719" cy="45719"/>
        </a:xfrm>
        <a:prstGeom prst="ellipse">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2</xdr:col>
      <xdr:colOff>342900</xdr:colOff>
      <xdr:row>18</xdr:row>
      <xdr:rowOff>114300</xdr:rowOff>
    </xdr:from>
    <xdr:to>
      <xdr:col>2</xdr:col>
      <xdr:colOff>342900</xdr:colOff>
      <xdr:row>19</xdr:row>
      <xdr:rowOff>57150</xdr:rowOff>
    </xdr:to>
    <xdr:sp macro="" textlink="">
      <xdr:nvSpPr>
        <xdr:cNvPr id="139" name="Line 1176"/>
        <xdr:cNvSpPr>
          <a:spLocks noChangeShapeType="1"/>
        </xdr:cNvSpPr>
      </xdr:nvSpPr>
      <xdr:spPr bwMode="auto">
        <a:xfrm>
          <a:off x="1257300" y="3390900"/>
          <a:ext cx="0" cy="12382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11</xdr:col>
      <xdr:colOff>95250</xdr:colOff>
      <xdr:row>18</xdr:row>
      <xdr:rowOff>123825</xdr:rowOff>
    </xdr:from>
    <xdr:to>
      <xdr:col>11</xdr:col>
      <xdr:colOff>95250</xdr:colOff>
      <xdr:row>19</xdr:row>
      <xdr:rowOff>66675</xdr:rowOff>
    </xdr:to>
    <xdr:sp macro="" textlink="">
      <xdr:nvSpPr>
        <xdr:cNvPr id="140" name="Line 1176"/>
        <xdr:cNvSpPr>
          <a:spLocks noChangeShapeType="1"/>
        </xdr:cNvSpPr>
      </xdr:nvSpPr>
      <xdr:spPr bwMode="auto">
        <a:xfrm>
          <a:off x="5124450" y="3400425"/>
          <a:ext cx="0" cy="12382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228600</xdr:colOff>
      <xdr:row>18</xdr:row>
      <xdr:rowOff>85725</xdr:rowOff>
    </xdr:from>
    <xdr:to>
      <xdr:col>2</xdr:col>
      <xdr:colOff>228600</xdr:colOff>
      <xdr:row>20</xdr:row>
      <xdr:rowOff>47625</xdr:rowOff>
    </xdr:to>
    <xdr:sp macro="" textlink="">
      <xdr:nvSpPr>
        <xdr:cNvPr id="141" name="Line 1176"/>
        <xdr:cNvSpPr>
          <a:spLocks noChangeShapeType="1"/>
        </xdr:cNvSpPr>
      </xdr:nvSpPr>
      <xdr:spPr bwMode="auto">
        <a:xfrm>
          <a:off x="1143000" y="3362325"/>
          <a:ext cx="0" cy="32385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11</xdr:col>
      <xdr:colOff>209550</xdr:colOff>
      <xdr:row>18</xdr:row>
      <xdr:rowOff>95250</xdr:rowOff>
    </xdr:from>
    <xdr:to>
      <xdr:col>11</xdr:col>
      <xdr:colOff>209550</xdr:colOff>
      <xdr:row>21</xdr:row>
      <xdr:rowOff>104775</xdr:rowOff>
    </xdr:to>
    <xdr:sp macro="" textlink="">
      <xdr:nvSpPr>
        <xdr:cNvPr id="142" name="Line 1176"/>
        <xdr:cNvSpPr>
          <a:spLocks noChangeShapeType="1"/>
        </xdr:cNvSpPr>
      </xdr:nvSpPr>
      <xdr:spPr bwMode="auto">
        <a:xfrm>
          <a:off x="5238750" y="3371850"/>
          <a:ext cx="0" cy="55245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371475</xdr:colOff>
      <xdr:row>2</xdr:row>
      <xdr:rowOff>9525</xdr:rowOff>
    </xdr:from>
    <xdr:to>
      <xdr:col>14</xdr:col>
      <xdr:colOff>371475</xdr:colOff>
      <xdr:row>17</xdr:row>
      <xdr:rowOff>66675</xdr:rowOff>
    </xdr:to>
    <xdr:sp macro="" textlink="">
      <xdr:nvSpPr>
        <xdr:cNvPr id="143" name="Line 1176"/>
        <xdr:cNvSpPr>
          <a:spLocks noChangeShapeType="1"/>
        </xdr:cNvSpPr>
      </xdr:nvSpPr>
      <xdr:spPr bwMode="auto">
        <a:xfrm>
          <a:off x="6772275" y="390525"/>
          <a:ext cx="0" cy="277177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238125</xdr:colOff>
      <xdr:row>2</xdr:row>
      <xdr:rowOff>180975</xdr:rowOff>
    </xdr:from>
    <xdr:to>
      <xdr:col>15</xdr:col>
      <xdr:colOff>19050</xdr:colOff>
      <xdr:row>2</xdr:row>
      <xdr:rowOff>180975</xdr:rowOff>
    </xdr:to>
    <xdr:sp macro="" textlink="">
      <xdr:nvSpPr>
        <xdr:cNvPr id="144" name="Line 1176"/>
        <xdr:cNvSpPr>
          <a:spLocks noChangeShapeType="1"/>
        </xdr:cNvSpPr>
      </xdr:nvSpPr>
      <xdr:spPr bwMode="auto">
        <a:xfrm>
          <a:off x="6638925" y="561975"/>
          <a:ext cx="238125"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247650</xdr:colOff>
      <xdr:row>3</xdr:row>
      <xdr:rowOff>85725</xdr:rowOff>
    </xdr:from>
    <xdr:to>
      <xdr:col>15</xdr:col>
      <xdr:colOff>28575</xdr:colOff>
      <xdr:row>3</xdr:row>
      <xdr:rowOff>85725</xdr:rowOff>
    </xdr:to>
    <xdr:sp macro="" textlink="">
      <xdr:nvSpPr>
        <xdr:cNvPr id="145" name="Line 1176"/>
        <xdr:cNvSpPr>
          <a:spLocks noChangeShapeType="1"/>
        </xdr:cNvSpPr>
      </xdr:nvSpPr>
      <xdr:spPr bwMode="auto">
        <a:xfrm>
          <a:off x="6648450" y="647700"/>
          <a:ext cx="238125"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247650</xdr:colOff>
      <xdr:row>3</xdr:row>
      <xdr:rowOff>171450</xdr:rowOff>
    </xdr:from>
    <xdr:to>
      <xdr:col>15</xdr:col>
      <xdr:colOff>28575</xdr:colOff>
      <xdr:row>3</xdr:row>
      <xdr:rowOff>171450</xdr:rowOff>
    </xdr:to>
    <xdr:sp macro="" textlink="">
      <xdr:nvSpPr>
        <xdr:cNvPr id="146" name="Line 1176"/>
        <xdr:cNvSpPr>
          <a:spLocks noChangeShapeType="1"/>
        </xdr:cNvSpPr>
      </xdr:nvSpPr>
      <xdr:spPr bwMode="auto">
        <a:xfrm>
          <a:off x="6648450" y="733425"/>
          <a:ext cx="238125"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257175</xdr:colOff>
      <xdr:row>4</xdr:row>
      <xdr:rowOff>114300</xdr:rowOff>
    </xdr:from>
    <xdr:to>
      <xdr:col>15</xdr:col>
      <xdr:colOff>38100</xdr:colOff>
      <xdr:row>4</xdr:row>
      <xdr:rowOff>114300</xdr:rowOff>
    </xdr:to>
    <xdr:sp macro="" textlink="">
      <xdr:nvSpPr>
        <xdr:cNvPr id="147" name="Line 1176"/>
        <xdr:cNvSpPr>
          <a:spLocks noChangeShapeType="1"/>
        </xdr:cNvSpPr>
      </xdr:nvSpPr>
      <xdr:spPr bwMode="auto">
        <a:xfrm>
          <a:off x="6657975" y="857250"/>
          <a:ext cx="238125"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238125</xdr:colOff>
      <xdr:row>14</xdr:row>
      <xdr:rowOff>66675</xdr:rowOff>
    </xdr:from>
    <xdr:to>
      <xdr:col>15</xdr:col>
      <xdr:colOff>19050</xdr:colOff>
      <xdr:row>14</xdr:row>
      <xdr:rowOff>66675</xdr:rowOff>
    </xdr:to>
    <xdr:sp macro="" textlink="">
      <xdr:nvSpPr>
        <xdr:cNvPr id="148" name="Line 1176"/>
        <xdr:cNvSpPr>
          <a:spLocks noChangeShapeType="1"/>
        </xdr:cNvSpPr>
      </xdr:nvSpPr>
      <xdr:spPr bwMode="auto">
        <a:xfrm>
          <a:off x="6638925" y="2619375"/>
          <a:ext cx="238125"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257175</xdr:colOff>
      <xdr:row>14</xdr:row>
      <xdr:rowOff>171450</xdr:rowOff>
    </xdr:from>
    <xdr:to>
      <xdr:col>15</xdr:col>
      <xdr:colOff>38100</xdr:colOff>
      <xdr:row>14</xdr:row>
      <xdr:rowOff>171450</xdr:rowOff>
    </xdr:to>
    <xdr:sp macro="" textlink="">
      <xdr:nvSpPr>
        <xdr:cNvPr id="149" name="Line 1176"/>
        <xdr:cNvSpPr>
          <a:spLocks noChangeShapeType="1"/>
        </xdr:cNvSpPr>
      </xdr:nvSpPr>
      <xdr:spPr bwMode="auto">
        <a:xfrm>
          <a:off x="6657975" y="2724150"/>
          <a:ext cx="238125"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247650</xdr:colOff>
      <xdr:row>16</xdr:row>
      <xdr:rowOff>28575</xdr:rowOff>
    </xdr:from>
    <xdr:to>
      <xdr:col>15</xdr:col>
      <xdr:colOff>28575</xdr:colOff>
      <xdr:row>16</xdr:row>
      <xdr:rowOff>28575</xdr:rowOff>
    </xdr:to>
    <xdr:sp macro="" textlink="">
      <xdr:nvSpPr>
        <xdr:cNvPr id="150" name="Line 1176"/>
        <xdr:cNvSpPr>
          <a:spLocks noChangeShapeType="1"/>
        </xdr:cNvSpPr>
      </xdr:nvSpPr>
      <xdr:spPr bwMode="auto">
        <a:xfrm>
          <a:off x="6648450" y="2943225"/>
          <a:ext cx="238125"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276225</xdr:colOff>
      <xdr:row>15</xdr:row>
      <xdr:rowOff>104775</xdr:rowOff>
    </xdr:from>
    <xdr:to>
      <xdr:col>15</xdr:col>
      <xdr:colOff>57150</xdr:colOff>
      <xdr:row>15</xdr:row>
      <xdr:rowOff>104775</xdr:rowOff>
    </xdr:to>
    <xdr:sp macro="" textlink="">
      <xdr:nvSpPr>
        <xdr:cNvPr id="151" name="Line 1176"/>
        <xdr:cNvSpPr>
          <a:spLocks noChangeShapeType="1"/>
        </xdr:cNvSpPr>
      </xdr:nvSpPr>
      <xdr:spPr bwMode="auto">
        <a:xfrm>
          <a:off x="6677025" y="2838450"/>
          <a:ext cx="238125"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15</xdr:col>
      <xdr:colOff>238125</xdr:colOff>
      <xdr:row>2</xdr:row>
      <xdr:rowOff>47625</xdr:rowOff>
    </xdr:from>
    <xdr:to>
      <xdr:col>15</xdr:col>
      <xdr:colOff>238125</xdr:colOff>
      <xdr:row>17</xdr:row>
      <xdr:rowOff>104775</xdr:rowOff>
    </xdr:to>
    <xdr:sp macro="" textlink="">
      <xdr:nvSpPr>
        <xdr:cNvPr id="152" name="Line 1176"/>
        <xdr:cNvSpPr>
          <a:spLocks noChangeShapeType="1"/>
        </xdr:cNvSpPr>
      </xdr:nvSpPr>
      <xdr:spPr bwMode="auto">
        <a:xfrm>
          <a:off x="7096125" y="428625"/>
          <a:ext cx="0" cy="277177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15</xdr:col>
      <xdr:colOff>142875</xdr:colOff>
      <xdr:row>2</xdr:row>
      <xdr:rowOff>180975</xdr:rowOff>
    </xdr:from>
    <xdr:to>
      <xdr:col>15</xdr:col>
      <xdr:colOff>381000</xdr:colOff>
      <xdr:row>2</xdr:row>
      <xdr:rowOff>180975</xdr:rowOff>
    </xdr:to>
    <xdr:sp macro="" textlink="">
      <xdr:nvSpPr>
        <xdr:cNvPr id="153" name="Line 1176"/>
        <xdr:cNvSpPr>
          <a:spLocks noChangeShapeType="1"/>
        </xdr:cNvSpPr>
      </xdr:nvSpPr>
      <xdr:spPr bwMode="auto">
        <a:xfrm>
          <a:off x="7000875" y="561975"/>
          <a:ext cx="238125"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12</xdr:col>
      <xdr:colOff>447675</xdr:colOff>
      <xdr:row>4</xdr:row>
      <xdr:rowOff>9525</xdr:rowOff>
    </xdr:from>
    <xdr:to>
      <xdr:col>13</xdr:col>
      <xdr:colOff>228600</xdr:colOff>
      <xdr:row>4</xdr:row>
      <xdr:rowOff>9525</xdr:rowOff>
    </xdr:to>
    <xdr:sp macro="" textlink="">
      <xdr:nvSpPr>
        <xdr:cNvPr id="154" name="Line 1176"/>
        <xdr:cNvSpPr>
          <a:spLocks noChangeShapeType="1"/>
        </xdr:cNvSpPr>
      </xdr:nvSpPr>
      <xdr:spPr bwMode="auto">
        <a:xfrm>
          <a:off x="5934075" y="752475"/>
          <a:ext cx="238125"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0</xdr:colOff>
      <xdr:row>14</xdr:row>
      <xdr:rowOff>171450</xdr:rowOff>
    </xdr:from>
    <xdr:to>
      <xdr:col>13</xdr:col>
      <xdr:colOff>238125</xdr:colOff>
      <xdr:row>14</xdr:row>
      <xdr:rowOff>171450</xdr:rowOff>
    </xdr:to>
    <xdr:sp macro="" textlink="">
      <xdr:nvSpPr>
        <xdr:cNvPr id="155" name="Line 1176"/>
        <xdr:cNvSpPr>
          <a:spLocks noChangeShapeType="1"/>
        </xdr:cNvSpPr>
      </xdr:nvSpPr>
      <xdr:spPr bwMode="auto">
        <a:xfrm>
          <a:off x="5943600" y="2724150"/>
          <a:ext cx="238125"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66675</xdr:colOff>
      <xdr:row>2</xdr:row>
      <xdr:rowOff>133351</xdr:rowOff>
    </xdr:from>
    <xdr:to>
      <xdr:col>14</xdr:col>
      <xdr:colOff>333375</xdr:colOff>
      <xdr:row>3</xdr:row>
      <xdr:rowOff>19051</xdr:rowOff>
    </xdr:to>
    <xdr:cxnSp macro="">
      <xdr:nvCxnSpPr>
        <xdr:cNvPr id="156" name="Dirsek Bağlayıcısı 155"/>
        <xdr:cNvCxnSpPr/>
      </xdr:nvCxnSpPr>
      <xdr:spPr>
        <a:xfrm rot="10800000">
          <a:off x="6467475" y="514351"/>
          <a:ext cx="266700" cy="66675"/>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38100</xdr:colOff>
      <xdr:row>3</xdr:row>
      <xdr:rowOff>123824</xdr:rowOff>
    </xdr:from>
    <xdr:to>
      <xdr:col>14</xdr:col>
      <xdr:colOff>285750</xdr:colOff>
      <xdr:row>3</xdr:row>
      <xdr:rowOff>133349</xdr:rowOff>
    </xdr:to>
    <xdr:cxnSp macro="">
      <xdr:nvCxnSpPr>
        <xdr:cNvPr id="157" name="Dirsek Bağlayıcısı 156"/>
        <xdr:cNvCxnSpPr/>
      </xdr:nvCxnSpPr>
      <xdr:spPr>
        <a:xfrm rot="10800000" flipV="1">
          <a:off x="6438900" y="685799"/>
          <a:ext cx="247650" cy="9525"/>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76200</xdr:colOff>
      <xdr:row>4</xdr:row>
      <xdr:rowOff>19049</xdr:rowOff>
    </xdr:from>
    <xdr:to>
      <xdr:col>14</xdr:col>
      <xdr:colOff>304800</xdr:colOff>
      <xdr:row>4</xdr:row>
      <xdr:rowOff>142874</xdr:rowOff>
    </xdr:to>
    <xdr:cxnSp macro="">
      <xdr:nvCxnSpPr>
        <xdr:cNvPr id="158" name="Dirsek Bağlayıcısı 157"/>
        <xdr:cNvCxnSpPr/>
      </xdr:nvCxnSpPr>
      <xdr:spPr>
        <a:xfrm rot="10800000" flipV="1">
          <a:off x="6477000" y="761999"/>
          <a:ext cx="228600" cy="123825"/>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171451</xdr:colOff>
      <xdr:row>18</xdr:row>
      <xdr:rowOff>9525</xdr:rowOff>
    </xdr:from>
    <xdr:to>
      <xdr:col>11</xdr:col>
      <xdr:colOff>295275</xdr:colOff>
      <xdr:row>18</xdr:row>
      <xdr:rowOff>171455</xdr:rowOff>
    </xdr:to>
    <xdr:cxnSp macro="">
      <xdr:nvCxnSpPr>
        <xdr:cNvPr id="159" name="Dirsek Bağlayıcısı 158"/>
        <xdr:cNvCxnSpPr/>
      </xdr:nvCxnSpPr>
      <xdr:spPr>
        <a:xfrm rot="5400000" flipH="1" flipV="1">
          <a:off x="5181598" y="3305178"/>
          <a:ext cx="161930" cy="123824"/>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57152</xdr:colOff>
      <xdr:row>18</xdr:row>
      <xdr:rowOff>180974</xdr:rowOff>
    </xdr:from>
    <xdr:to>
      <xdr:col>11</xdr:col>
      <xdr:colOff>95250</xdr:colOff>
      <xdr:row>20</xdr:row>
      <xdr:rowOff>76200</xdr:rowOff>
    </xdr:to>
    <xdr:cxnSp macro="">
      <xdr:nvCxnSpPr>
        <xdr:cNvPr id="160" name="Dirsek Bağlayıcısı 159"/>
        <xdr:cNvCxnSpPr/>
      </xdr:nvCxnSpPr>
      <xdr:spPr>
        <a:xfrm rot="16200000" flipH="1">
          <a:off x="4976813" y="3567113"/>
          <a:ext cx="257176" cy="38098"/>
        </a:xfrm>
        <a:prstGeom prst="bentConnector3">
          <a:avLst>
            <a:gd name="adj1" fmla="val 5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104776</xdr:colOff>
      <xdr:row>47</xdr:row>
      <xdr:rowOff>123825</xdr:rowOff>
    </xdr:from>
    <xdr:to>
      <xdr:col>11</xdr:col>
      <xdr:colOff>276226</xdr:colOff>
      <xdr:row>48</xdr:row>
      <xdr:rowOff>123825</xdr:rowOff>
    </xdr:to>
    <xdr:cxnSp macro="">
      <xdr:nvCxnSpPr>
        <xdr:cNvPr id="161" name="Dirsek Bağlayıcısı 160"/>
        <xdr:cNvCxnSpPr/>
      </xdr:nvCxnSpPr>
      <xdr:spPr>
        <a:xfrm rot="5400000" flipH="1" flipV="1">
          <a:off x="5129213" y="9196388"/>
          <a:ext cx="180975" cy="171450"/>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57150</xdr:colOff>
      <xdr:row>14</xdr:row>
      <xdr:rowOff>76201</xdr:rowOff>
    </xdr:from>
    <xdr:to>
      <xdr:col>14</xdr:col>
      <xdr:colOff>323850</xdr:colOff>
      <xdr:row>14</xdr:row>
      <xdr:rowOff>142876</xdr:rowOff>
    </xdr:to>
    <xdr:cxnSp macro="">
      <xdr:nvCxnSpPr>
        <xdr:cNvPr id="162" name="Dirsek Bağlayıcısı 161"/>
        <xdr:cNvCxnSpPr/>
      </xdr:nvCxnSpPr>
      <xdr:spPr>
        <a:xfrm rot="10800000">
          <a:off x="6457950" y="2628901"/>
          <a:ext cx="266700" cy="66675"/>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47625</xdr:colOff>
      <xdr:row>15</xdr:row>
      <xdr:rowOff>66674</xdr:rowOff>
    </xdr:from>
    <xdr:to>
      <xdr:col>14</xdr:col>
      <xdr:colOff>295275</xdr:colOff>
      <xdr:row>15</xdr:row>
      <xdr:rowOff>76199</xdr:rowOff>
    </xdr:to>
    <xdr:cxnSp macro="">
      <xdr:nvCxnSpPr>
        <xdr:cNvPr id="163" name="Dirsek Bağlayıcısı 162"/>
        <xdr:cNvCxnSpPr/>
      </xdr:nvCxnSpPr>
      <xdr:spPr>
        <a:xfrm rot="10800000" flipV="1">
          <a:off x="6448425" y="2800349"/>
          <a:ext cx="247650" cy="9525"/>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47625</xdr:colOff>
      <xdr:row>16</xdr:row>
      <xdr:rowOff>9524</xdr:rowOff>
    </xdr:from>
    <xdr:to>
      <xdr:col>14</xdr:col>
      <xdr:colOff>276225</xdr:colOff>
      <xdr:row>16</xdr:row>
      <xdr:rowOff>133349</xdr:rowOff>
    </xdr:to>
    <xdr:cxnSp macro="">
      <xdr:nvCxnSpPr>
        <xdr:cNvPr id="164" name="Dirsek Bağlayıcısı 163"/>
        <xdr:cNvCxnSpPr/>
      </xdr:nvCxnSpPr>
      <xdr:spPr>
        <a:xfrm rot="10800000" flipV="1">
          <a:off x="6448425" y="2924174"/>
          <a:ext cx="228600" cy="123825"/>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171450</xdr:colOff>
      <xdr:row>47</xdr:row>
      <xdr:rowOff>161925</xdr:rowOff>
    </xdr:from>
    <xdr:to>
      <xdr:col>11</xdr:col>
      <xdr:colOff>171450</xdr:colOff>
      <xdr:row>50</xdr:row>
      <xdr:rowOff>85725</xdr:rowOff>
    </xdr:to>
    <xdr:sp macro="" textlink="">
      <xdr:nvSpPr>
        <xdr:cNvPr id="165" name="Line 1176"/>
        <xdr:cNvSpPr>
          <a:spLocks noChangeShapeType="1"/>
        </xdr:cNvSpPr>
      </xdr:nvSpPr>
      <xdr:spPr bwMode="auto">
        <a:xfrm>
          <a:off x="5200650" y="9229725"/>
          <a:ext cx="0" cy="46672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15</xdr:col>
      <xdr:colOff>152400</xdr:colOff>
      <xdr:row>16</xdr:row>
      <xdr:rowOff>28575</xdr:rowOff>
    </xdr:from>
    <xdr:to>
      <xdr:col>15</xdr:col>
      <xdr:colOff>390525</xdr:colOff>
      <xdr:row>16</xdr:row>
      <xdr:rowOff>28575</xdr:rowOff>
    </xdr:to>
    <xdr:sp macro="" textlink="">
      <xdr:nvSpPr>
        <xdr:cNvPr id="167" name="Line 1176"/>
        <xdr:cNvSpPr>
          <a:spLocks noChangeShapeType="1"/>
        </xdr:cNvSpPr>
      </xdr:nvSpPr>
      <xdr:spPr bwMode="auto">
        <a:xfrm>
          <a:off x="7010400" y="2943225"/>
          <a:ext cx="238125"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76200</xdr:colOff>
      <xdr:row>16</xdr:row>
      <xdr:rowOff>9525</xdr:rowOff>
    </xdr:from>
    <xdr:to>
      <xdr:col>1</xdr:col>
      <xdr:colOff>57150</xdr:colOff>
      <xdr:row>16</xdr:row>
      <xdr:rowOff>9525</xdr:rowOff>
    </xdr:to>
    <xdr:sp macro="" textlink="">
      <xdr:nvSpPr>
        <xdr:cNvPr id="168" name="Line 1176"/>
        <xdr:cNvSpPr>
          <a:spLocks noChangeShapeType="1"/>
        </xdr:cNvSpPr>
      </xdr:nvSpPr>
      <xdr:spPr bwMode="auto">
        <a:xfrm>
          <a:off x="76200" y="2924175"/>
          <a:ext cx="238125"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228600</xdr:colOff>
      <xdr:row>48</xdr:row>
      <xdr:rowOff>85725</xdr:rowOff>
    </xdr:from>
    <xdr:to>
      <xdr:col>2</xdr:col>
      <xdr:colOff>228600</xdr:colOff>
      <xdr:row>50</xdr:row>
      <xdr:rowOff>114300</xdr:rowOff>
    </xdr:to>
    <xdr:sp macro="" textlink="">
      <xdr:nvSpPr>
        <xdr:cNvPr id="169" name="Line 1176"/>
        <xdr:cNvSpPr>
          <a:spLocks noChangeShapeType="1"/>
        </xdr:cNvSpPr>
      </xdr:nvSpPr>
      <xdr:spPr bwMode="auto">
        <a:xfrm>
          <a:off x="1143000" y="9334500"/>
          <a:ext cx="0" cy="39052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9525</xdr:colOff>
      <xdr:row>122</xdr:row>
      <xdr:rowOff>104775</xdr:rowOff>
    </xdr:from>
    <xdr:to>
      <xdr:col>1</xdr:col>
      <xdr:colOff>9525</xdr:colOff>
      <xdr:row>124</xdr:row>
      <xdr:rowOff>19050</xdr:rowOff>
    </xdr:to>
    <xdr:sp macro="" textlink="">
      <xdr:nvSpPr>
        <xdr:cNvPr id="170" name="Line 1176"/>
        <xdr:cNvSpPr>
          <a:spLocks noChangeShapeType="1"/>
        </xdr:cNvSpPr>
      </xdr:nvSpPr>
      <xdr:spPr bwMode="auto">
        <a:xfrm>
          <a:off x="266700" y="23698200"/>
          <a:ext cx="0" cy="257175"/>
        </a:xfrm>
        <a:prstGeom prst="line">
          <a:avLst/>
        </a:prstGeom>
        <a:noFill/>
        <a:ln w="19050">
          <a:solidFill>
            <a:srgbClr val="4F81BD"/>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276225</xdr:colOff>
      <xdr:row>55</xdr:row>
      <xdr:rowOff>9525</xdr:rowOff>
    </xdr:from>
    <xdr:to>
      <xdr:col>11</xdr:col>
      <xdr:colOff>409575</xdr:colOff>
      <xdr:row>55</xdr:row>
      <xdr:rowOff>9525</xdr:rowOff>
    </xdr:to>
    <xdr:sp macro="" textlink="">
      <xdr:nvSpPr>
        <xdr:cNvPr id="171" name="Line 1224"/>
        <xdr:cNvSpPr>
          <a:spLocks noChangeShapeType="1"/>
        </xdr:cNvSpPr>
      </xdr:nvSpPr>
      <xdr:spPr bwMode="auto">
        <a:xfrm>
          <a:off x="533400" y="12877800"/>
          <a:ext cx="4905375"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0</xdr:colOff>
      <xdr:row>54</xdr:row>
      <xdr:rowOff>0</xdr:rowOff>
    </xdr:from>
    <xdr:to>
      <xdr:col>3</xdr:col>
      <xdr:colOff>0</xdr:colOff>
      <xdr:row>55</xdr:row>
      <xdr:rowOff>142875</xdr:rowOff>
    </xdr:to>
    <xdr:sp macro="" textlink="">
      <xdr:nvSpPr>
        <xdr:cNvPr id="172" name="Line 1227"/>
        <xdr:cNvSpPr>
          <a:spLocks noChangeShapeType="1"/>
        </xdr:cNvSpPr>
      </xdr:nvSpPr>
      <xdr:spPr bwMode="auto">
        <a:xfrm>
          <a:off x="1371600" y="12687300"/>
          <a:ext cx="0" cy="32385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10</xdr:col>
      <xdr:colOff>447675</xdr:colOff>
      <xdr:row>54</xdr:row>
      <xdr:rowOff>28575</xdr:rowOff>
    </xdr:from>
    <xdr:to>
      <xdr:col>10</xdr:col>
      <xdr:colOff>447675</xdr:colOff>
      <xdr:row>55</xdr:row>
      <xdr:rowOff>95250</xdr:rowOff>
    </xdr:to>
    <xdr:sp macro="" textlink="">
      <xdr:nvSpPr>
        <xdr:cNvPr id="173" name="Line 1230"/>
        <xdr:cNvSpPr>
          <a:spLocks noChangeShapeType="1"/>
        </xdr:cNvSpPr>
      </xdr:nvSpPr>
      <xdr:spPr bwMode="auto">
        <a:xfrm>
          <a:off x="5019675" y="12715875"/>
          <a:ext cx="0" cy="24765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142875</xdr:colOff>
      <xdr:row>2</xdr:row>
      <xdr:rowOff>66675</xdr:rowOff>
    </xdr:from>
    <xdr:to>
      <xdr:col>13</xdr:col>
      <xdr:colOff>142875</xdr:colOff>
      <xdr:row>17</xdr:row>
      <xdr:rowOff>123825</xdr:rowOff>
    </xdr:to>
    <xdr:sp macro="" textlink="">
      <xdr:nvSpPr>
        <xdr:cNvPr id="174" name="Line 1176"/>
        <xdr:cNvSpPr>
          <a:spLocks noChangeShapeType="1"/>
        </xdr:cNvSpPr>
      </xdr:nvSpPr>
      <xdr:spPr bwMode="auto">
        <a:xfrm>
          <a:off x="6086475" y="447675"/>
          <a:ext cx="0" cy="277177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180975</xdr:colOff>
      <xdr:row>116</xdr:row>
      <xdr:rowOff>133350</xdr:rowOff>
    </xdr:from>
    <xdr:to>
      <xdr:col>3</xdr:col>
      <xdr:colOff>180975</xdr:colOff>
      <xdr:row>117</xdr:row>
      <xdr:rowOff>76200</xdr:rowOff>
    </xdr:to>
    <xdr:sp macro="" textlink="">
      <xdr:nvSpPr>
        <xdr:cNvPr id="175" name="Line 343"/>
        <xdr:cNvSpPr>
          <a:spLocks noChangeShapeType="1"/>
        </xdr:cNvSpPr>
      </xdr:nvSpPr>
      <xdr:spPr bwMode="auto">
        <a:xfrm>
          <a:off x="1552575" y="22698075"/>
          <a:ext cx="0" cy="11430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7</xdr:col>
      <xdr:colOff>9525</xdr:colOff>
      <xdr:row>116</xdr:row>
      <xdr:rowOff>104775</xdr:rowOff>
    </xdr:from>
    <xdr:to>
      <xdr:col>7</xdr:col>
      <xdr:colOff>9525</xdr:colOff>
      <xdr:row>117</xdr:row>
      <xdr:rowOff>47625</xdr:rowOff>
    </xdr:to>
    <xdr:sp macro="" textlink="">
      <xdr:nvSpPr>
        <xdr:cNvPr id="176" name="Line 344"/>
        <xdr:cNvSpPr>
          <a:spLocks noChangeShapeType="1"/>
        </xdr:cNvSpPr>
      </xdr:nvSpPr>
      <xdr:spPr bwMode="auto">
        <a:xfrm>
          <a:off x="3209925" y="22669500"/>
          <a:ext cx="0" cy="11430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6</xdr:col>
      <xdr:colOff>0</xdr:colOff>
      <xdr:row>116</xdr:row>
      <xdr:rowOff>114300</xdr:rowOff>
    </xdr:from>
    <xdr:to>
      <xdr:col>6</xdr:col>
      <xdr:colOff>0</xdr:colOff>
      <xdr:row>117</xdr:row>
      <xdr:rowOff>57150</xdr:rowOff>
    </xdr:to>
    <xdr:sp macro="" textlink="">
      <xdr:nvSpPr>
        <xdr:cNvPr id="177" name="Line 345"/>
        <xdr:cNvSpPr>
          <a:spLocks noChangeShapeType="1"/>
        </xdr:cNvSpPr>
      </xdr:nvSpPr>
      <xdr:spPr bwMode="auto">
        <a:xfrm>
          <a:off x="2743200" y="22679025"/>
          <a:ext cx="0" cy="11430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0</xdr:colOff>
      <xdr:row>116</xdr:row>
      <xdr:rowOff>123825</xdr:rowOff>
    </xdr:from>
    <xdr:to>
      <xdr:col>5</xdr:col>
      <xdr:colOff>0</xdr:colOff>
      <xdr:row>117</xdr:row>
      <xdr:rowOff>66675</xdr:rowOff>
    </xdr:to>
    <xdr:sp macro="" textlink="">
      <xdr:nvSpPr>
        <xdr:cNvPr id="178" name="Line 349"/>
        <xdr:cNvSpPr>
          <a:spLocks noChangeShapeType="1"/>
        </xdr:cNvSpPr>
      </xdr:nvSpPr>
      <xdr:spPr bwMode="auto">
        <a:xfrm>
          <a:off x="2286000" y="22688550"/>
          <a:ext cx="0" cy="11430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8</xdr:col>
      <xdr:colOff>304800</xdr:colOff>
      <xdr:row>116</xdr:row>
      <xdr:rowOff>133350</xdr:rowOff>
    </xdr:from>
    <xdr:to>
      <xdr:col>8</xdr:col>
      <xdr:colOff>304800</xdr:colOff>
      <xdr:row>117</xdr:row>
      <xdr:rowOff>95250</xdr:rowOff>
    </xdr:to>
    <xdr:sp macro="" textlink="">
      <xdr:nvSpPr>
        <xdr:cNvPr id="179" name="Line 351"/>
        <xdr:cNvSpPr>
          <a:spLocks noChangeShapeType="1"/>
        </xdr:cNvSpPr>
      </xdr:nvSpPr>
      <xdr:spPr bwMode="auto">
        <a:xfrm>
          <a:off x="3962400" y="22698075"/>
          <a:ext cx="0" cy="13335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0</xdr:colOff>
      <xdr:row>105</xdr:row>
      <xdr:rowOff>152400</xdr:rowOff>
    </xdr:from>
    <xdr:to>
      <xdr:col>2</xdr:col>
      <xdr:colOff>0</xdr:colOff>
      <xdr:row>115</xdr:row>
      <xdr:rowOff>0</xdr:rowOff>
    </xdr:to>
    <xdr:sp macro="" textlink="">
      <xdr:nvSpPr>
        <xdr:cNvPr id="180" name="Line 361"/>
        <xdr:cNvSpPr>
          <a:spLocks noChangeShapeType="1"/>
        </xdr:cNvSpPr>
      </xdr:nvSpPr>
      <xdr:spPr bwMode="auto">
        <a:xfrm>
          <a:off x="914400" y="20831175"/>
          <a:ext cx="0" cy="156210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257175</xdr:colOff>
      <xdr:row>111</xdr:row>
      <xdr:rowOff>152400</xdr:rowOff>
    </xdr:from>
    <xdr:to>
      <xdr:col>2</xdr:col>
      <xdr:colOff>57150</xdr:colOff>
      <xdr:row>111</xdr:row>
      <xdr:rowOff>152400</xdr:rowOff>
    </xdr:to>
    <xdr:sp macro="" textlink="">
      <xdr:nvSpPr>
        <xdr:cNvPr id="181" name="Line 362"/>
        <xdr:cNvSpPr>
          <a:spLocks noChangeShapeType="1"/>
        </xdr:cNvSpPr>
      </xdr:nvSpPr>
      <xdr:spPr bwMode="auto">
        <a:xfrm>
          <a:off x="514350" y="21859875"/>
          <a:ext cx="45720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257175</xdr:colOff>
      <xdr:row>114</xdr:row>
      <xdr:rowOff>38100</xdr:rowOff>
    </xdr:from>
    <xdr:to>
      <xdr:col>2</xdr:col>
      <xdr:colOff>57150</xdr:colOff>
      <xdr:row>114</xdr:row>
      <xdr:rowOff>38100</xdr:rowOff>
    </xdr:to>
    <xdr:sp macro="" textlink="">
      <xdr:nvSpPr>
        <xdr:cNvPr id="182" name="Line 363"/>
        <xdr:cNvSpPr>
          <a:spLocks noChangeShapeType="1"/>
        </xdr:cNvSpPr>
      </xdr:nvSpPr>
      <xdr:spPr bwMode="auto">
        <a:xfrm>
          <a:off x="514350" y="22259925"/>
          <a:ext cx="45720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276225</xdr:colOff>
      <xdr:row>106</xdr:row>
      <xdr:rowOff>0</xdr:rowOff>
    </xdr:from>
    <xdr:to>
      <xdr:col>2</xdr:col>
      <xdr:colOff>76200</xdr:colOff>
      <xdr:row>106</xdr:row>
      <xdr:rowOff>0</xdr:rowOff>
    </xdr:to>
    <xdr:sp macro="" textlink="">
      <xdr:nvSpPr>
        <xdr:cNvPr id="183" name="Line 364"/>
        <xdr:cNvSpPr>
          <a:spLocks noChangeShapeType="1"/>
        </xdr:cNvSpPr>
      </xdr:nvSpPr>
      <xdr:spPr bwMode="auto">
        <a:xfrm>
          <a:off x="533400" y="20850225"/>
          <a:ext cx="45720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152400</xdr:colOff>
      <xdr:row>105</xdr:row>
      <xdr:rowOff>152400</xdr:rowOff>
    </xdr:from>
    <xdr:to>
      <xdr:col>9</xdr:col>
      <xdr:colOff>19050</xdr:colOff>
      <xdr:row>114</xdr:row>
      <xdr:rowOff>19050</xdr:rowOff>
    </xdr:to>
    <xdr:sp macro="" textlink="">
      <xdr:nvSpPr>
        <xdr:cNvPr id="184" name="Freeform 450"/>
        <xdr:cNvSpPr>
          <a:spLocks/>
        </xdr:cNvSpPr>
      </xdr:nvSpPr>
      <xdr:spPr bwMode="auto">
        <a:xfrm>
          <a:off x="1524000" y="20831175"/>
          <a:ext cx="2609850" cy="1409700"/>
        </a:xfrm>
        <a:custGeom>
          <a:avLst/>
          <a:gdLst>
            <a:gd name="T0" fmla="*/ 2147483646 w 184"/>
            <a:gd name="T1" fmla="*/ 2147483646 h 139"/>
            <a:gd name="T2" fmla="*/ 0 w 184"/>
            <a:gd name="T3" fmla="*/ 2147483646 h 139"/>
            <a:gd name="T4" fmla="*/ 0 w 184"/>
            <a:gd name="T5" fmla="*/ 2147483646 h 139"/>
            <a:gd name="T6" fmla="*/ 2147483646 w 184"/>
            <a:gd name="T7" fmla="*/ 2147483646 h 139"/>
            <a:gd name="T8" fmla="*/ 2147483646 w 184"/>
            <a:gd name="T9" fmla="*/ 0 h 139"/>
            <a:gd name="T10" fmla="*/ 2147483646 w 184"/>
            <a:gd name="T11" fmla="*/ 0 h 139"/>
            <a:gd name="T12" fmla="*/ 2147483646 w 184"/>
            <a:gd name="T13" fmla="*/ 2147483646 h 139"/>
            <a:gd name="T14" fmla="*/ 2147483646 w 184"/>
            <a:gd name="T15" fmla="*/ 2147483646 h 139"/>
            <a:gd name="T16" fmla="*/ 2147483646 w 184"/>
            <a:gd name="T17" fmla="*/ 2147483646 h 139"/>
            <a:gd name="T18" fmla="*/ 0 60000 65536"/>
            <a:gd name="T19" fmla="*/ 0 60000 65536"/>
            <a:gd name="T20" fmla="*/ 0 60000 65536"/>
            <a:gd name="T21" fmla="*/ 0 60000 65536"/>
            <a:gd name="T22" fmla="*/ 0 60000 65536"/>
            <a:gd name="T23" fmla="*/ 0 60000 65536"/>
            <a:gd name="T24" fmla="*/ 0 60000 65536"/>
            <a:gd name="T25" fmla="*/ 0 60000 65536"/>
            <a:gd name="T26" fmla="*/ 0 60000 65536"/>
          </a:gdLst>
          <a:ahLst/>
          <a:cxnLst>
            <a:cxn ang="T18">
              <a:pos x="T0" y="T1"/>
            </a:cxn>
            <a:cxn ang="T19">
              <a:pos x="T2" y="T3"/>
            </a:cxn>
            <a:cxn ang="T20">
              <a:pos x="T4" y="T5"/>
            </a:cxn>
            <a:cxn ang="T21">
              <a:pos x="T6" y="T7"/>
            </a:cxn>
            <a:cxn ang="T22">
              <a:pos x="T8" y="T9"/>
            </a:cxn>
            <a:cxn ang="T23">
              <a:pos x="T10" y="T11"/>
            </a:cxn>
            <a:cxn ang="T24">
              <a:pos x="T12" y="T13"/>
            </a:cxn>
            <a:cxn ang="T25">
              <a:pos x="T14" y="T15"/>
            </a:cxn>
            <a:cxn ang="T26">
              <a:pos x="T16" y="T17"/>
            </a:cxn>
          </a:cxnLst>
          <a:rect l="0" t="0" r="r" b="b"/>
          <a:pathLst>
            <a:path w="184" h="139">
              <a:moveTo>
                <a:pt x="184" y="139"/>
              </a:moveTo>
              <a:lnTo>
                <a:pt x="0" y="139"/>
              </a:lnTo>
              <a:lnTo>
                <a:pt x="0" y="101"/>
              </a:lnTo>
              <a:lnTo>
                <a:pt x="51" y="101"/>
              </a:lnTo>
              <a:lnTo>
                <a:pt x="51" y="0"/>
              </a:lnTo>
              <a:lnTo>
                <a:pt x="83" y="0"/>
              </a:lnTo>
              <a:lnTo>
                <a:pt x="115" y="102"/>
              </a:lnTo>
              <a:lnTo>
                <a:pt x="183" y="102"/>
              </a:lnTo>
              <a:lnTo>
                <a:pt x="183" y="139"/>
              </a:lnTo>
            </a:path>
          </a:pathLst>
        </a:custGeom>
        <a:noFill/>
        <a:ln w="9525">
          <a:solidFill>
            <a:srgbClr xmlns:mc="http://schemas.openxmlformats.org/markup-compatibility/2006" xmlns:a14="http://schemas.microsoft.com/office/drawing/2010/main" val="000000" mc:Ignorable="a14" a14:legacySpreadsheetColorIndex="64"/>
          </a:solidFill>
          <a:round/>
          <a:headEnd type="none" w="med" len="med"/>
          <a:tailEnd type="none" w="med" len="me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9525</xdr:colOff>
      <xdr:row>109</xdr:row>
      <xdr:rowOff>152400</xdr:rowOff>
    </xdr:from>
    <xdr:to>
      <xdr:col>6</xdr:col>
      <xdr:colOff>257175</xdr:colOff>
      <xdr:row>109</xdr:row>
      <xdr:rowOff>152400</xdr:rowOff>
    </xdr:to>
    <xdr:sp macro="" textlink="">
      <xdr:nvSpPr>
        <xdr:cNvPr id="185" name="Line 451"/>
        <xdr:cNvSpPr>
          <a:spLocks noChangeShapeType="1"/>
        </xdr:cNvSpPr>
      </xdr:nvSpPr>
      <xdr:spPr bwMode="auto">
        <a:xfrm>
          <a:off x="2295525" y="21516975"/>
          <a:ext cx="704850" cy="0"/>
        </a:xfrm>
        <a:prstGeom prst="line">
          <a:avLst/>
        </a:prstGeom>
        <a:noFill/>
        <a:ln w="3175">
          <a:solidFill>
            <a:srgbClr xmlns:mc="http://schemas.openxmlformats.org/markup-compatibility/2006" xmlns:a14="http://schemas.microsoft.com/office/drawing/2010/main" val="000000" mc:Ignorable="a14" a14:legacySpreadsheetColorIndex="64"/>
          </a:solidFill>
          <a:prstDash val="dash"/>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9525</xdr:colOff>
      <xdr:row>111</xdr:row>
      <xdr:rowOff>38100</xdr:rowOff>
    </xdr:from>
    <xdr:to>
      <xdr:col>6</xdr:col>
      <xdr:colOff>285750</xdr:colOff>
      <xdr:row>111</xdr:row>
      <xdr:rowOff>38100</xdr:rowOff>
    </xdr:to>
    <xdr:sp macro="" textlink="">
      <xdr:nvSpPr>
        <xdr:cNvPr id="186" name="Line 452"/>
        <xdr:cNvSpPr>
          <a:spLocks noChangeShapeType="1"/>
        </xdr:cNvSpPr>
      </xdr:nvSpPr>
      <xdr:spPr bwMode="auto">
        <a:xfrm>
          <a:off x="2295525" y="21745575"/>
          <a:ext cx="733425" cy="0"/>
        </a:xfrm>
        <a:prstGeom prst="line">
          <a:avLst/>
        </a:prstGeom>
        <a:noFill/>
        <a:ln w="3175">
          <a:solidFill>
            <a:srgbClr xmlns:mc="http://schemas.openxmlformats.org/markup-compatibility/2006" xmlns:a14="http://schemas.microsoft.com/office/drawing/2010/main" val="000000" mc:Ignorable="a14" a14:legacySpreadsheetColorIndex="64"/>
          </a:solidFill>
          <a:prstDash val="dash"/>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9525</xdr:colOff>
      <xdr:row>106</xdr:row>
      <xdr:rowOff>19050</xdr:rowOff>
    </xdr:from>
    <xdr:to>
      <xdr:col>5</xdr:col>
      <xdr:colOff>38100</xdr:colOff>
      <xdr:row>113</xdr:row>
      <xdr:rowOff>114300</xdr:rowOff>
    </xdr:to>
    <xdr:sp macro="" textlink="">
      <xdr:nvSpPr>
        <xdr:cNvPr id="187" name="Freeform 454"/>
        <xdr:cNvSpPr>
          <a:spLocks/>
        </xdr:cNvSpPr>
      </xdr:nvSpPr>
      <xdr:spPr bwMode="auto">
        <a:xfrm flipH="1">
          <a:off x="2295525" y="20869275"/>
          <a:ext cx="28575" cy="1295400"/>
        </a:xfrm>
        <a:custGeom>
          <a:avLst/>
          <a:gdLst>
            <a:gd name="T0" fmla="*/ 0 w 1"/>
            <a:gd name="T1" fmla="*/ 0 h 103"/>
            <a:gd name="T2" fmla="*/ 0 w 1"/>
            <a:gd name="T3" fmla="*/ 2147483646 h 103"/>
            <a:gd name="T4" fmla="*/ 0 w 1"/>
            <a:gd name="T5" fmla="*/ 2147483646 h 103"/>
            <a:gd name="T6" fmla="*/ 0 60000 65536"/>
            <a:gd name="T7" fmla="*/ 0 60000 65536"/>
            <a:gd name="T8" fmla="*/ 0 60000 65536"/>
          </a:gdLst>
          <a:ahLst/>
          <a:cxnLst>
            <a:cxn ang="T6">
              <a:pos x="T0" y="T1"/>
            </a:cxn>
            <a:cxn ang="T7">
              <a:pos x="T2" y="T3"/>
            </a:cxn>
            <a:cxn ang="T8">
              <a:pos x="T4" y="T5"/>
            </a:cxn>
          </a:cxnLst>
          <a:rect l="0" t="0" r="r" b="b"/>
          <a:pathLst>
            <a:path w="1" h="103">
              <a:moveTo>
                <a:pt x="0" y="0"/>
              </a:moveTo>
              <a:lnTo>
                <a:pt x="0" y="72"/>
              </a:lnTo>
              <a:lnTo>
                <a:pt x="0" y="103"/>
              </a:lnTo>
            </a:path>
          </a:pathLst>
        </a:custGeom>
        <a:noFill/>
        <a:ln w="12700" cmpd="sng">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400050</xdr:colOff>
      <xdr:row>106</xdr:row>
      <xdr:rowOff>47625</xdr:rowOff>
    </xdr:from>
    <xdr:to>
      <xdr:col>7</xdr:col>
      <xdr:colOff>19050</xdr:colOff>
      <xdr:row>113</xdr:row>
      <xdr:rowOff>104775</xdr:rowOff>
    </xdr:to>
    <xdr:sp macro="" textlink="">
      <xdr:nvSpPr>
        <xdr:cNvPr id="188" name="Freeform 456"/>
        <xdr:cNvSpPr>
          <a:spLocks/>
        </xdr:cNvSpPr>
      </xdr:nvSpPr>
      <xdr:spPr bwMode="auto">
        <a:xfrm>
          <a:off x="2686050" y="20897850"/>
          <a:ext cx="533400" cy="1257300"/>
        </a:xfrm>
        <a:custGeom>
          <a:avLst/>
          <a:gdLst>
            <a:gd name="T0" fmla="*/ 0 w 31"/>
            <a:gd name="T1" fmla="*/ 0 h 101"/>
            <a:gd name="T2" fmla="*/ 2147483646 w 31"/>
            <a:gd name="T3" fmla="*/ 2147483646 h 101"/>
            <a:gd name="T4" fmla="*/ 0 60000 65536"/>
            <a:gd name="T5" fmla="*/ 0 60000 65536"/>
          </a:gdLst>
          <a:ahLst/>
          <a:cxnLst>
            <a:cxn ang="T4">
              <a:pos x="T0" y="T1"/>
            </a:cxn>
            <a:cxn ang="T5">
              <a:pos x="T2" y="T3"/>
            </a:cxn>
          </a:cxnLst>
          <a:rect l="0" t="0" r="r" b="b"/>
          <a:pathLst>
            <a:path w="31" h="101">
              <a:moveTo>
                <a:pt x="0" y="0"/>
              </a:moveTo>
              <a:lnTo>
                <a:pt x="31" y="101"/>
              </a:lnTo>
            </a:path>
          </a:pathLst>
        </a:custGeom>
        <a:noFill/>
        <a:ln w="12700" cmpd="sng">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209550</xdr:colOff>
      <xdr:row>112</xdr:row>
      <xdr:rowOff>0</xdr:rowOff>
    </xdr:from>
    <xdr:to>
      <xdr:col>8</xdr:col>
      <xdr:colOff>295275</xdr:colOff>
      <xdr:row>113</xdr:row>
      <xdr:rowOff>104775</xdr:rowOff>
    </xdr:to>
    <xdr:sp macro="" textlink="">
      <xdr:nvSpPr>
        <xdr:cNvPr id="189" name="Freeform 457"/>
        <xdr:cNvSpPr>
          <a:spLocks/>
        </xdr:cNvSpPr>
      </xdr:nvSpPr>
      <xdr:spPr bwMode="auto">
        <a:xfrm>
          <a:off x="1581150" y="21878925"/>
          <a:ext cx="2371725" cy="276225"/>
        </a:xfrm>
        <a:custGeom>
          <a:avLst/>
          <a:gdLst>
            <a:gd name="T0" fmla="*/ 0 w 174"/>
            <a:gd name="T1" fmla="*/ 0 h 28"/>
            <a:gd name="T2" fmla="*/ 2147483646 w 174"/>
            <a:gd name="T3" fmla="*/ 2147483646 h 28"/>
            <a:gd name="T4" fmla="*/ 2147483646 w 174"/>
            <a:gd name="T5" fmla="*/ 2147483646 h 28"/>
            <a:gd name="T6" fmla="*/ 0 60000 65536"/>
            <a:gd name="T7" fmla="*/ 0 60000 65536"/>
            <a:gd name="T8" fmla="*/ 0 60000 65536"/>
          </a:gdLst>
          <a:ahLst/>
          <a:cxnLst>
            <a:cxn ang="T6">
              <a:pos x="T0" y="T1"/>
            </a:cxn>
            <a:cxn ang="T7">
              <a:pos x="T2" y="T3"/>
            </a:cxn>
            <a:cxn ang="T8">
              <a:pos x="T4" y="T5"/>
            </a:cxn>
          </a:cxnLst>
          <a:rect l="0" t="0" r="r" b="b"/>
          <a:pathLst>
            <a:path w="174" h="28">
              <a:moveTo>
                <a:pt x="0" y="0"/>
              </a:moveTo>
              <a:lnTo>
                <a:pt x="173" y="1"/>
              </a:lnTo>
              <a:lnTo>
                <a:pt x="174" y="28"/>
              </a:lnTo>
            </a:path>
          </a:pathLst>
        </a:custGeom>
        <a:noFill/>
        <a:ln w="317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171450</xdr:colOff>
      <xdr:row>112</xdr:row>
      <xdr:rowOff>0</xdr:rowOff>
    </xdr:from>
    <xdr:to>
      <xdr:col>8</xdr:col>
      <xdr:colOff>285750</xdr:colOff>
      <xdr:row>113</xdr:row>
      <xdr:rowOff>123825</xdr:rowOff>
    </xdr:to>
    <xdr:sp macro="" textlink="">
      <xdr:nvSpPr>
        <xdr:cNvPr id="190" name="Freeform 458"/>
        <xdr:cNvSpPr>
          <a:spLocks/>
        </xdr:cNvSpPr>
      </xdr:nvSpPr>
      <xdr:spPr bwMode="auto">
        <a:xfrm>
          <a:off x="1543050" y="21878925"/>
          <a:ext cx="2400300" cy="295275"/>
        </a:xfrm>
        <a:custGeom>
          <a:avLst/>
          <a:gdLst>
            <a:gd name="T0" fmla="*/ 2147483646 w 176"/>
            <a:gd name="T1" fmla="*/ 2147483646 h 13"/>
            <a:gd name="T2" fmla="*/ 2147483646 w 176"/>
            <a:gd name="T3" fmla="*/ 2147483646 h 13"/>
            <a:gd name="T4" fmla="*/ 0 w 176"/>
            <a:gd name="T5" fmla="*/ 0 h 13"/>
            <a:gd name="T6" fmla="*/ 0 60000 65536"/>
            <a:gd name="T7" fmla="*/ 0 60000 65536"/>
            <a:gd name="T8" fmla="*/ 0 60000 65536"/>
          </a:gdLst>
          <a:ahLst/>
          <a:cxnLst>
            <a:cxn ang="T6">
              <a:pos x="T0" y="T1"/>
            </a:cxn>
            <a:cxn ang="T7">
              <a:pos x="T2" y="T3"/>
            </a:cxn>
            <a:cxn ang="T8">
              <a:pos x="T4" y="T5"/>
            </a:cxn>
          </a:cxnLst>
          <a:rect l="0" t="0" r="r" b="b"/>
          <a:pathLst>
            <a:path w="176" h="13">
              <a:moveTo>
                <a:pt x="176" y="13"/>
              </a:moveTo>
              <a:lnTo>
                <a:pt x="1" y="13"/>
              </a:lnTo>
              <a:lnTo>
                <a:pt x="0" y="0"/>
              </a:lnTo>
            </a:path>
          </a:pathLst>
        </a:custGeom>
        <a:noFill/>
        <a:ln w="12700"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142875</xdr:colOff>
      <xdr:row>108</xdr:row>
      <xdr:rowOff>95250</xdr:rowOff>
    </xdr:from>
    <xdr:to>
      <xdr:col>5</xdr:col>
      <xdr:colOff>19050</xdr:colOff>
      <xdr:row>108</xdr:row>
      <xdr:rowOff>95250</xdr:rowOff>
    </xdr:to>
    <xdr:sp macro="" textlink="">
      <xdr:nvSpPr>
        <xdr:cNvPr id="191" name="Line 459"/>
        <xdr:cNvSpPr>
          <a:spLocks noChangeShapeType="1"/>
        </xdr:cNvSpPr>
      </xdr:nvSpPr>
      <xdr:spPr bwMode="auto">
        <a:xfrm flipH="1">
          <a:off x="1971675" y="21288375"/>
          <a:ext cx="33337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6</xdr:col>
      <xdr:colOff>85725</xdr:colOff>
      <xdr:row>108</xdr:row>
      <xdr:rowOff>85725</xdr:rowOff>
    </xdr:from>
    <xdr:to>
      <xdr:col>6</xdr:col>
      <xdr:colOff>266700</xdr:colOff>
      <xdr:row>108</xdr:row>
      <xdr:rowOff>85725</xdr:rowOff>
    </xdr:to>
    <xdr:sp macro="" textlink="">
      <xdr:nvSpPr>
        <xdr:cNvPr id="192" name="Line 462"/>
        <xdr:cNvSpPr>
          <a:spLocks noChangeShapeType="1"/>
        </xdr:cNvSpPr>
      </xdr:nvSpPr>
      <xdr:spPr bwMode="auto">
        <a:xfrm>
          <a:off x="2828925" y="21278850"/>
          <a:ext cx="18097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28575</xdr:colOff>
      <xdr:row>106</xdr:row>
      <xdr:rowOff>38100</xdr:rowOff>
    </xdr:from>
    <xdr:to>
      <xdr:col>5</xdr:col>
      <xdr:colOff>85725</xdr:colOff>
      <xdr:row>106</xdr:row>
      <xdr:rowOff>95250</xdr:rowOff>
    </xdr:to>
    <xdr:sp macro="" textlink="">
      <xdr:nvSpPr>
        <xdr:cNvPr id="193" name="Oval 465"/>
        <xdr:cNvSpPr>
          <a:spLocks noChangeArrowheads="1"/>
        </xdr:cNvSpPr>
      </xdr:nvSpPr>
      <xdr:spPr bwMode="auto">
        <a:xfrm rot="8048694">
          <a:off x="2314575" y="20888325"/>
          <a:ext cx="57150" cy="57150"/>
        </a:xfrm>
        <a:prstGeom prst="ellipse">
          <a:avLst/>
        </a:prstGeom>
        <a:solidFill>
          <a:srgbClr xmlns:mc="http://schemas.openxmlformats.org/markup-compatibility/2006" xmlns:a14="http://schemas.microsoft.com/office/drawing/2010/main" val="FFFFFF" mc:Ignorable="a14" a14:legacySpreadsheetColorIndex="65"/>
        </a:solidFill>
        <a:ln w="317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6</xdr:col>
      <xdr:colOff>190500</xdr:colOff>
      <xdr:row>112</xdr:row>
      <xdr:rowOff>9525</xdr:rowOff>
    </xdr:from>
    <xdr:to>
      <xdr:col>6</xdr:col>
      <xdr:colOff>247650</xdr:colOff>
      <xdr:row>112</xdr:row>
      <xdr:rowOff>66675</xdr:rowOff>
    </xdr:to>
    <xdr:sp macro="" textlink="">
      <xdr:nvSpPr>
        <xdr:cNvPr id="194" name="Oval 466"/>
        <xdr:cNvSpPr>
          <a:spLocks noChangeArrowheads="1"/>
        </xdr:cNvSpPr>
      </xdr:nvSpPr>
      <xdr:spPr bwMode="auto">
        <a:xfrm rot="8048694">
          <a:off x="2933700" y="21888450"/>
          <a:ext cx="57150" cy="57150"/>
        </a:xfrm>
        <a:prstGeom prst="ellipse">
          <a:avLst/>
        </a:prstGeom>
        <a:solidFill>
          <a:srgbClr xmlns:mc="http://schemas.openxmlformats.org/markup-compatibility/2006" xmlns:a14="http://schemas.microsoft.com/office/drawing/2010/main" val="FFFFFF" mc:Ignorable="a14" a14:legacySpreadsheetColorIndex="65"/>
        </a:solidFill>
        <a:ln w="317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381000</xdr:colOff>
      <xdr:row>106</xdr:row>
      <xdr:rowOff>47625</xdr:rowOff>
    </xdr:from>
    <xdr:to>
      <xdr:col>5</xdr:col>
      <xdr:colOff>438150</xdr:colOff>
      <xdr:row>106</xdr:row>
      <xdr:rowOff>104775</xdr:rowOff>
    </xdr:to>
    <xdr:sp macro="" textlink="">
      <xdr:nvSpPr>
        <xdr:cNvPr id="195" name="Oval 467"/>
        <xdr:cNvSpPr>
          <a:spLocks noChangeArrowheads="1"/>
        </xdr:cNvSpPr>
      </xdr:nvSpPr>
      <xdr:spPr bwMode="auto">
        <a:xfrm rot="8048694">
          <a:off x="2667000" y="20897850"/>
          <a:ext cx="57150" cy="57150"/>
        </a:xfrm>
        <a:prstGeom prst="ellipse">
          <a:avLst/>
        </a:prstGeom>
        <a:solidFill>
          <a:srgbClr xmlns:mc="http://schemas.openxmlformats.org/markup-compatibility/2006" xmlns:a14="http://schemas.microsoft.com/office/drawing/2010/main" val="FFFFFF" mc:Ignorable="a14" a14:legacySpreadsheetColorIndex="65"/>
        </a:solidFill>
        <a:ln w="317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38100</xdr:colOff>
      <xdr:row>111</xdr:row>
      <xdr:rowOff>76200</xdr:rowOff>
    </xdr:from>
    <xdr:to>
      <xdr:col>5</xdr:col>
      <xdr:colOff>95250</xdr:colOff>
      <xdr:row>111</xdr:row>
      <xdr:rowOff>133350</xdr:rowOff>
    </xdr:to>
    <xdr:sp macro="" textlink="">
      <xdr:nvSpPr>
        <xdr:cNvPr id="196" name="Oval 468"/>
        <xdr:cNvSpPr>
          <a:spLocks noChangeArrowheads="1"/>
        </xdr:cNvSpPr>
      </xdr:nvSpPr>
      <xdr:spPr bwMode="auto">
        <a:xfrm rot="8048694">
          <a:off x="2324100" y="21783675"/>
          <a:ext cx="57150" cy="57150"/>
        </a:xfrm>
        <a:prstGeom prst="ellipse">
          <a:avLst/>
        </a:prstGeom>
        <a:solidFill>
          <a:srgbClr xmlns:mc="http://schemas.openxmlformats.org/markup-compatibility/2006" xmlns:a14="http://schemas.microsoft.com/office/drawing/2010/main" val="FFFFFF" mc:Ignorable="a14" a14:legacySpreadsheetColorIndex="65"/>
        </a:solidFill>
        <a:ln w="317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6</xdr:col>
      <xdr:colOff>238125</xdr:colOff>
      <xdr:row>111</xdr:row>
      <xdr:rowOff>57150</xdr:rowOff>
    </xdr:from>
    <xdr:to>
      <xdr:col>6</xdr:col>
      <xdr:colOff>295275</xdr:colOff>
      <xdr:row>111</xdr:row>
      <xdr:rowOff>114300</xdr:rowOff>
    </xdr:to>
    <xdr:sp macro="" textlink="">
      <xdr:nvSpPr>
        <xdr:cNvPr id="197" name="Oval 471"/>
        <xdr:cNvSpPr>
          <a:spLocks noChangeArrowheads="1"/>
        </xdr:cNvSpPr>
      </xdr:nvSpPr>
      <xdr:spPr bwMode="auto">
        <a:xfrm rot="8048694">
          <a:off x="2981325" y="21764625"/>
          <a:ext cx="57150" cy="57150"/>
        </a:xfrm>
        <a:prstGeom prst="ellipse">
          <a:avLst/>
        </a:prstGeom>
        <a:solidFill>
          <a:srgbClr xmlns:mc="http://schemas.openxmlformats.org/markup-compatibility/2006" xmlns:a14="http://schemas.microsoft.com/office/drawing/2010/main" val="FFFFFF" mc:Ignorable="a14" a14:legacySpreadsheetColorIndex="65"/>
        </a:solidFill>
        <a:ln w="317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8</xdr:col>
      <xdr:colOff>228600</xdr:colOff>
      <xdr:row>112</xdr:row>
      <xdr:rowOff>0</xdr:rowOff>
    </xdr:from>
    <xdr:to>
      <xdr:col>8</xdr:col>
      <xdr:colOff>285750</xdr:colOff>
      <xdr:row>112</xdr:row>
      <xdr:rowOff>57150</xdr:rowOff>
    </xdr:to>
    <xdr:sp macro="" textlink="">
      <xdr:nvSpPr>
        <xdr:cNvPr id="198" name="Oval 472"/>
        <xdr:cNvSpPr>
          <a:spLocks noChangeArrowheads="1"/>
        </xdr:cNvSpPr>
      </xdr:nvSpPr>
      <xdr:spPr bwMode="auto">
        <a:xfrm rot="8048694">
          <a:off x="3886200" y="21878925"/>
          <a:ext cx="57150" cy="57150"/>
        </a:xfrm>
        <a:prstGeom prst="ellipse">
          <a:avLst/>
        </a:prstGeom>
        <a:solidFill>
          <a:srgbClr xmlns:mc="http://schemas.openxmlformats.org/markup-compatibility/2006" xmlns:a14="http://schemas.microsoft.com/office/drawing/2010/main" val="FFFFFF" mc:Ignorable="a14" a14:legacySpreadsheetColorIndex="65"/>
        </a:solidFill>
        <a:ln w="317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171450</xdr:colOff>
      <xdr:row>113</xdr:row>
      <xdr:rowOff>57150</xdr:rowOff>
    </xdr:from>
    <xdr:to>
      <xdr:col>3</xdr:col>
      <xdr:colOff>228600</xdr:colOff>
      <xdr:row>113</xdr:row>
      <xdr:rowOff>114300</xdr:rowOff>
    </xdr:to>
    <xdr:sp macro="" textlink="">
      <xdr:nvSpPr>
        <xdr:cNvPr id="199" name="Oval 473"/>
        <xdr:cNvSpPr>
          <a:spLocks noChangeArrowheads="1"/>
        </xdr:cNvSpPr>
      </xdr:nvSpPr>
      <xdr:spPr bwMode="auto">
        <a:xfrm rot="8048694">
          <a:off x="1543050" y="22107525"/>
          <a:ext cx="57150" cy="57150"/>
        </a:xfrm>
        <a:prstGeom prst="ellipse">
          <a:avLst/>
        </a:prstGeom>
        <a:solidFill>
          <a:srgbClr xmlns:mc="http://schemas.openxmlformats.org/markup-compatibility/2006" xmlns:a14="http://schemas.microsoft.com/office/drawing/2010/main" val="FFFFFF" mc:Ignorable="a14" a14:legacySpreadsheetColorIndex="65"/>
        </a:solidFill>
        <a:ln w="317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8</xdr:col>
      <xdr:colOff>247650</xdr:colOff>
      <xdr:row>113</xdr:row>
      <xdr:rowOff>76200</xdr:rowOff>
    </xdr:from>
    <xdr:to>
      <xdr:col>8</xdr:col>
      <xdr:colOff>304800</xdr:colOff>
      <xdr:row>113</xdr:row>
      <xdr:rowOff>133350</xdr:rowOff>
    </xdr:to>
    <xdr:sp macro="" textlink="">
      <xdr:nvSpPr>
        <xdr:cNvPr id="200" name="Oval 474"/>
        <xdr:cNvSpPr>
          <a:spLocks noChangeArrowheads="1"/>
        </xdr:cNvSpPr>
      </xdr:nvSpPr>
      <xdr:spPr bwMode="auto">
        <a:xfrm rot="8048694">
          <a:off x="3905250" y="22126575"/>
          <a:ext cx="57150" cy="57150"/>
        </a:xfrm>
        <a:prstGeom prst="ellipse">
          <a:avLst/>
        </a:prstGeom>
        <a:solidFill>
          <a:srgbClr xmlns:mc="http://schemas.openxmlformats.org/markup-compatibility/2006" xmlns:a14="http://schemas.microsoft.com/office/drawing/2010/main" val="FFFFFF" mc:Ignorable="a14" a14:legacySpreadsheetColorIndex="65"/>
        </a:solidFill>
        <a:ln w="317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7</xdr:col>
      <xdr:colOff>57150</xdr:colOff>
      <xdr:row>113</xdr:row>
      <xdr:rowOff>66675</xdr:rowOff>
    </xdr:from>
    <xdr:to>
      <xdr:col>7</xdr:col>
      <xdr:colOff>114300</xdr:colOff>
      <xdr:row>113</xdr:row>
      <xdr:rowOff>123825</xdr:rowOff>
    </xdr:to>
    <xdr:sp macro="" textlink="">
      <xdr:nvSpPr>
        <xdr:cNvPr id="201" name="Oval 475"/>
        <xdr:cNvSpPr>
          <a:spLocks noChangeArrowheads="1"/>
        </xdr:cNvSpPr>
      </xdr:nvSpPr>
      <xdr:spPr bwMode="auto">
        <a:xfrm rot="8048694">
          <a:off x="3257550" y="22117050"/>
          <a:ext cx="57150" cy="57150"/>
        </a:xfrm>
        <a:prstGeom prst="ellipse">
          <a:avLst/>
        </a:prstGeom>
        <a:solidFill>
          <a:srgbClr xmlns:mc="http://schemas.openxmlformats.org/markup-compatibility/2006" xmlns:a14="http://schemas.microsoft.com/office/drawing/2010/main" val="FFFFFF" mc:Ignorable="a14" a14:legacySpreadsheetColorIndex="65"/>
        </a:solidFill>
        <a:ln w="317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133350</xdr:colOff>
      <xdr:row>113</xdr:row>
      <xdr:rowOff>57150</xdr:rowOff>
    </xdr:from>
    <xdr:to>
      <xdr:col>5</xdr:col>
      <xdr:colOff>190500</xdr:colOff>
      <xdr:row>113</xdr:row>
      <xdr:rowOff>114300</xdr:rowOff>
    </xdr:to>
    <xdr:sp macro="" textlink="">
      <xdr:nvSpPr>
        <xdr:cNvPr id="202" name="Oval 476"/>
        <xdr:cNvSpPr>
          <a:spLocks noChangeArrowheads="1"/>
        </xdr:cNvSpPr>
      </xdr:nvSpPr>
      <xdr:spPr bwMode="auto">
        <a:xfrm rot="8048694">
          <a:off x="2419350" y="22107525"/>
          <a:ext cx="57150" cy="57150"/>
        </a:xfrm>
        <a:prstGeom prst="ellipse">
          <a:avLst/>
        </a:prstGeom>
        <a:solidFill>
          <a:srgbClr xmlns:mc="http://schemas.openxmlformats.org/markup-compatibility/2006" xmlns:a14="http://schemas.microsoft.com/office/drawing/2010/main" val="FFFFFF" mc:Ignorable="a14" a14:legacySpreadsheetColorIndex="65"/>
        </a:solidFill>
        <a:ln w="317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171450</xdr:colOff>
      <xdr:row>112</xdr:row>
      <xdr:rowOff>0</xdr:rowOff>
    </xdr:from>
    <xdr:to>
      <xdr:col>3</xdr:col>
      <xdr:colOff>228600</xdr:colOff>
      <xdr:row>112</xdr:row>
      <xdr:rowOff>57150</xdr:rowOff>
    </xdr:to>
    <xdr:sp macro="" textlink="">
      <xdr:nvSpPr>
        <xdr:cNvPr id="203" name="Oval 477"/>
        <xdr:cNvSpPr>
          <a:spLocks noChangeArrowheads="1"/>
        </xdr:cNvSpPr>
      </xdr:nvSpPr>
      <xdr:spPr bwMode="auto">
        <a:xfrm rot="8048694">
          <a:off x="1543050" y="21878925"/>
          <a:ext cx="57150" cy="57150"/>
        </a:xfrm>
        <a:prstGeom prst="ellipse">
          <a:avLst/>
        </a:prstGeom>
        <a:solidFill>
          <a:srgbClr xmlns:mc="http://schemas.openxmlformats.org/markup-compatibility/2006" xmlns:a14="http://schemas.microsoft.com/office/drawing/2010/main" val="FFFFFF" mc:Ignorable="a14" a14:legacySpreadsheetColorIndex="65"/>
        </a:solidFill>
        <a:ln w="317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28575</xdr:colOff>
      <xdr:row>112</xdr:row>
      <xdr:rowOff>9525</xdr:rowOff>
    </xdr:from>
    <xdr:to>
      <xdr:col>5</xdr:col>
      <xdr:colOff>85725</xdr:colOff>
      <xdr:row>112</xdr:row>
      <xdr:rowOff>66675</xdr:rowOff>
    </xdr:to>
    <xdr:sp macro="" textlink="">
      <xdr:nvSpPr>
        <xdr:cNvPr id="204" name="Oval 478"/>
        <xdr:cNvSpPr>
          <a:spLocks noChangeArrowheads="1"/>
        </xdr:cNvSpPr>
      </xdr:nvSpPr>
      <xdr:spPr bwMode="auto">
        <a:xfrm rot="8048694">
          <a:off x="2314575" y="21888450"/>
          <a:ext cx="57150" cy="57150"/>
        </a:xfrm>
        <a:prstGeom prst="ellipse">
          <a:avLst/>
        </a:prstGeom>
        <a:solidFill>
          <a:srgbClr xmlns:mc="http://schemas.openxmlformats.org/markup-compatibility/2006" xmlns:a14="http://schemas.microsoft.com/office/drawing/2010/main" val="FFFFFF" mc:Ignorable="a14" a14:legacySpreadsheetColorIndex="65"/>
        </a:solidFill>
        <a:ln w="317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114300</xdr:colOff>
      <xdr:row>112</xdr:row>
      <xdr:rowOff>9525</xdr:rowOff>
    </xdr:from>
    <xdr:to>
      <xdr:col>4</xdr:col>
      <xdr:colOff>247650</xdr:colOff>
      <xdr:row>114</xdr:row>
      <xdr:rowOff>142875</xdr:rowOff>
    </xdr:to>
    <xdr:sp macro="" textlink="">
      <xdr:nvSpPr>
        <xdr:cNvPr id="205" name="Line 488"/>
        <xdr:cNvSpPr>
          <a:spLocks noChangeShapeType="1"/>
        </xdr:cNvSpPr>
      </xdr:nvSpPr>
      <xdr:spPr bwMode="auto">
        <a:xfrm flipH="1">
          <a:off x="1943100" y="21888450"/>
          <a:ext cx="133350" cy="47625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209550</xdr:colOff>
      <xdr:row>113</xdr:row>
      <xdr:rowOff>85725</xdr:rowOff>
    </xdr:from>
    <xdr:to>
      <xdr:col>3</xdr:col>
      <xdr:colOff>209550</xdr:colOff>
      <xdr:row>114</xdr:row>
      <xdr:rowOff>161925</xdr:rowOff>
    </xdr:to>
    <xdr:sp macro="" textlink="">
      <xdr:nvSpPr>
        <xdr:cNvPr id="206" name="Line 489"/>
        <xdr:cNvSpPr>
          <a:spLocks noChangeShapeType="1"/>
        </xdr:cNvSpPr>
      </xdr:nvSpPr>
      <xdr:spPr bwMode="auto">
        <a:xfrm>
          <a:off x="1581150" y="22136100"/>
          <a:ext cx="0" cy="24765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7</xdr:col>
      <xdr:colOff>85725</xdr:colOff>
      <xdr:row>113</xdr:row>
      <xdr:rowOff>104775</xdr:rowOff>
    </xdr:from>
    <xdr:to>
      <xdr:col>7</xdr:col>
      <xdr:colOff>228600</xdr:colOff>
      <xdr:row>115</xdr:row>
      <xdr:rowOff>38100</xdr:rowOff>
    </xdr:to>
    <xdr:sp macro="" textlink="">
      <xdr:nvSpPr>
        <xdr:cNvPr id="207" name="Line 521"/>
        <xdr:cNvSpPr>
          <a:spLocks noChangeShapeType="1"/>
        </xdr:cNvSpPr>
      </xdr:nvSpPr>
      <xdr:spPr bwMode="auto">
        <a:xfrm>
          <a:off x="3286125" y="22155150"/>
          <a:ext cx="142875" cy="276225"/>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7</xdr:col>
      <xdr:colOff>228600</xdr:colOff>
      <xdr:row>112</xdr:row>
      <xdr:rowOff>38100</xdr:rowOff>
    </xdr:from>
    <xdr:to>
      <xdr:col>8</xdr:col>
      <xdr:colOff>257175</xdr:colOff>
      <xdr:row>115</xdr:row>
      <xdr:rowOff>47625</xdr:rowOff>
    </xdr:to>
    <xdr:sp macro="" textlink="">
      <xdr:nvSpPr>
        <xdr:cNvPr id="208" name="Line 523"/>
        <xdr:cNvSpPr>
          <a:spLocks noChangeShapeType="1"/>
        </xdr:cNvSpPr>
      </xdr:nvSpPr>
      <xdr:spPr bwMode="auto">
        <a:xfrm flipH="1">
          <a:off x="3429000" y="21917025"/>
          <a:ext cx="485775" cy="523875"/>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190500</xdr:colOff>
      <xdr:row>106</xdr:row>
      <xdr:rowOff>76200</xdr:rowOff>
    </xdr:from>
    <xdr:to>
      <xdr:col>5</xdr:col>
      <xdr:colOff>47625</xdr:colOff>
      <xdr:row>106</xdr:row>
      <xdr:rowOff>76200</xdr:rowOff>
    </xdr:to>
    <xdr:sp macro="" textlink="">
      <xdr:nvSpPr>
        <xdr:cNvPr id="209" name="Line 527"/>
        <xdr:cNvSpPr>
          <a:spLocks noChangeShapeType="1"/>
        </xdr:cNvSpPr>
      </xdr:nvSpPr>
      <xdr:spPr bwMode="auto">
        <a:xfrm flipH="1">
          <a:off x="2019300" y="20926425"/>
          <a:ext cx="31432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419100</xdr:colOff>
      <xdr:row>106</xdr:row>
      <xdr:rowOff>66675</xdr:rowOff>
    </xdr:from>
    <xdr:to>
      <xdr:col>7</xdr:col>
      <xdr:colOff>66675</xdr:colOff>
      <xdr:row>106</xdr:row>
      <xdr:rowOff>76200</xdr:rowOff>
    </xdr:to>
    <xdr:sp macro="" textlink="">
      <xdr:nvSpPr>
        <xdr:cNvPr id="210" name="Line 528"/>
        <xdr:cNvSpPr>
          <a:spLocks noChangeShapeType="1"/>
        </xdr:cNvSpPr>
      </xdr:nvSpPr>
      <xdr:spPr bwMode="auto">
        <a:xfrm flipV="1">
          <a:off x="2705100" y="20916900"/>
          <a:ext cx="561975" cy="9525"/>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10</xdr:col>
      <xdr:colOff>400050</xdr:colOff>
      <xdr:row>59</xdr:row>
      <xdr:rowOff>161925</xdr:rowOff>
    </xdr:from>
    <xdr:to>
      <xdr:col>11</xdr:col>
      <xdr:colOff>409575</xdr:colOff>
      <xdr:row>60</xdr:row>
      <xdr:rowOff>57150</xdr:rowOff>
    </xdr:to>
    <xdr:cxnSp macro="">
      <xdr:nvCxnSpPr>
        <xdr:cNvPr id="211" name="Düz Ok Bağlayıcısı 210"/>
        <xdr:cNvCxnSpPr/>
      </xdr:nvCxnSpPr>
      <xdr:spPr>
        <a:xfrm>
          <a:off x="4972050" y="13754100"/>
          <a:ext cx="466725" cy="762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361950</xdr:colOff>
      <xdr:row>57</xdr:row>
      <xdr:rowOff>76200</xdr:rowOff>
    </xdr:from>
    <xdr:to>
      <xdr:col>11</xdr:col>
      <xdr:colOff>371475</xdr:colOff>
      <xdr:row>57</xdr:row>
      <xdr:rowOff>152400</xdr:rowOff>
    </xdr:to>
    <xdr:cxnSp macro="">
      <xdr:nvCxnSpPr>
        <xdr:cNvPr id="212" name="Düz Ok Bağlayıcısı 211"/>
        <xdr:cNvCxnSpPr/>
      </xdr:nvCxnSpPr>
      <xdr:spPr>
        <a:xfrm>
          <a:off x="4933950" y="13306425"/>
          <a:ext cx="466725" cy="762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352425</xdr:colOff>
      <xdr:row>57</xdr:row>
      <xdr:rowOff>85725</xdr:rowOff>
    </xdr:from>
    <xdr:to>
      <xdr:col>10</xdr:col>
      <xdr:colOff>257175</xdr:colOff>
      <xdr:row>58</xdr:row>
      <xdr:rowOff>123825</xdr:rowOff>
    </xdr:to>
    <xdr:cxnSp macro="">
      <xdr:nvCxnSpPr>
        <xdr:cNvPr id="213" name="Düz Ok Bağlayıcısı 212"/>
        <xdr:cNvCxnSpPr/>
      </xdr:nvCxnSpPr>
      <xdr:spPr>
        <a:xfrm flipH="1">
          <a:off x="4467225" y="13315950"/>
          <a:ext cx="361950" cy="21907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276225</xdr:colOff>
      <xdr:row>59</xdr:row>
      <xdr:rowOff>9525</xdr:rowOff>
    </xdr:from>
    <xdr:to>
      <xdr:col>10</xdr:col>
      <xdr:colOff>219075</xdr:colOff>
      <xdr:row>59</xdr:row>
      <xdr:rowOff>133350</xdr:rowOff>
    </xdr:to>
    <xdr:cxnSp macro="">
      <xdr:nvCxnSpPr>
        <xdr:cNvPr id="214" name="Düz Ok Bağlayıcısı 213"/>
        <xdr:cNvCxnSpPr/>
      </xdr:nvCxnSpPr>
      <xdr:spPr>
        <a:xfrm flipH="1">
          <a:off x="4391025" y="13601700"/>
          <a:ext cx="400050" cy="1238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161925</xdr:colOff>
      <xdr:row>66</xdr:row>
      <xdr:rowOff>57150</xdr:rowOff>
    </xdr:from>
    <xdr:to>
      <xdr:col>8</xdr:col>
      <xdr:colOff>161926</xdr:colOff>
      <xdr:row>67</xdr:row>
      <xdr:rowOff>114300</xdr:rowOff>
    </xdr:to>
    <xdr:cxnSp macro="">
      <xdr:nvCxnSpPr>
        <xdr:cNvPr id="215" name="Düz Ok Bağlayıcısı 214"/>
        <xdr:cNvCxnSpPr/>
      </xdr:nvCxnSpPr>
      <xdr:spPr>
        <a:xfrm flipH="1">
          <a:off x="3819525" y="14916150"/>
          <a:ext cx="1" cy="2381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39024</xdr:colOff>
      <xdr:row>65</xdr:row>
      <xdr:rowOff>86649</xdr:rowOff>
    </xdr:from>
    <xdr:to>
      <xdr:col>7</xdr:col>
      <xdr:colOff>209550</xdr:colOff>
      <xdr:row>67</xdr:row>
      <xdr:rowOff>133350</xdr:rowOff>
    </xdr:to>
    <xdr:cxnSp macro="">
      <xdr:nvCxnSpPr>
        <xdr:cNvPr id="216" name="Düz Ok Bağlayıcısı 215"/>
        <xdr:cNvCxnSpPr>
          <a:stCxn id="90" idx="5"/>
        </xdr:cNvCxnSpPr>
      </xdr:nvCxnSpPr>
      <xdr:spPr>
        <a:xfrm>
          <a:off x="3239424" y="14764674"/>
          <a:ext cx="170526" cy="40865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114300</xdr:colOff>
      <xdr:row>65</xdr:row>
      <xdr:rowOff>76200</xdr:rowOff>
    </xdr:from>
    <xdr:to>
      <xdr:col>4</xdr:col>
      <xdr:colOff>180975</xdr:colOff>
      <xdr:row>67</xdr:row>
      <xdr:rowOff>142875</xdr:rowOff>
    </xdr:to>
    <xdr:cxnSp macro="">
      <xdr:nvCxnSpPr>
        <xdr:cNvPr id="217" name="Düz Ok Bağlayıcısı 216"/>
        <xdr:cNvCxnSpPr/>
      </xdr:nvCxnSpPr>
      <xdr:spPr>
        <a:xfrm>
          <a:off x="1943100" y="14754225"/>
          <a:ext cx="66675" cy="4286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152400</xdr:colOff>
      <xdr:row>66</xdr:row>
      <xdr:rowOff>76200</xdr:rowOff>
    </xdr:from>
    <xdr:to>
      <xdr:col>5</xdr:col>
      <xdr:colOff>152401</xdr:colOff>
      <xdr:row>67</xdr:row>
      <xdr:rowOff>133350</xdr:rowOff>
    </xdr:to>
    <xdr:cxnSp macro="">
      <xdr:nvCxnSpPr>
        <xdr:cNvPr id="218" name="Düz Ok Bağlayıcısı 217"/>
        <xdr:cNvCxnSpPr/>
      </xdr:nvCxnSpPr>
      <xdr:spPr>
        <a:xfrm flipH="1">
          <a:off x="2438400" y="14935200"/>
          <a:ext cx="1" cy="2381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428625</xdr:colOff>
      <xdr:row>116</xdr:row>
      <xdr:rowOff>180975</xdr:rowOff>
    </xdr:from>
    <xdr:to>
      <xdr:col>11</xdr:col>
      <xdr:colOff>9525</xdr:colOff>
      <xdr:row>117</xdr:row>
      <xdr:rowOff>9525</xdr:rowOff>
    </xdr:to>
    <xdr:sp macro="" textlink="">
      <xdr:nvSpPr>
        <xdr:cNvPr id="219" name="Line 361"/>
        <xdr:cNvSpPr>
          <a:spLocks noChangeShapeType="1"/>
        </xdr:cNvSpPr>
      </xdr:nvSpPr>
      <xdr:spPr bwMode="auto">
        <a:xfrm>
          <a:off x="685800" y="22736175"/>
          <a:ext cx="4352925" cy="9525"/>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121</xdr:row>
      <xdr:rowOff>0</xdr:rowOff>
    </xdr:from>
    <xdr:to>
      <xdr:col>9</xdr:col>
      <xdr:colOff>190500</xdr:colOff>
      <xdr:row>121</xdr:row>
      <xdr:rowOff>23814</xdr:rowOff>
    </xdr:to>
    <xdr:cxnSp macro="">
      <xdr:nvCxnSpPr>
        <xdr:cNvPr id="220" name="Düz Bağlayıcı 219"/>
        <xdr:cNvCxnSpPr/>
      </xdr:nvCxnSpPr>
      <xdr:spPr>
        <a:xfrm flipV="1">
          <a:off x="257175" y="23421975"/>
          <a:ext cx="4048125" cy="23814"/>
        </a:xfrm>
        <a:prstGeom prst="line">
          <a:avLst/>
        </a:prstGeom>
        <a:ln w="19050"/>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124</xdr:row>
      <xdr:rowOff>0</xdr:rowOff>
    </xdr:from>
    <xdr:to>
      <xdr:col>9</xdr:col>
      <xdr:colOff>200025</xdr:colOff>
      <xdr:row>124</xdr:row>
      <xdr:rowOff>4764</xdr:rowOff>
    </xdr:to>
    <xdr:cxnSp macro="">
      <xdr:nvCxnSpPr>
        <xdr:cNvPr id="221" name="Düz Bağlayıcı 220"/>
        <xdr:cNvCxnSpPr/>
      </xdr:nvCxnSpPr>
      <xdr:spPr>
        <a:xfrm flipV="1">
          <a:off x="276225" y="23936325"/>
          <a:ext cx="4038600" cy="4764"/>
        </a:xfrm>
        <a:prstGeom prst="line">
          <a:avLst/>
        </a:prstGeom>
        <a:ln w="19050"/>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38100</xdr:colOff>
      <xdr:row>132</xdr:row>
      <xdr:rowOff>57150</xdr:rowOff>
    </xdr:from>
    <xdr:to>
      <xdr:col>1</xdr:col>
      <xdr:colOff>38100</xdr:colOff>
      <xdr:row>141</xdr:row>
      <xdr:rowOff>9525</xdr:rowOff>
    </xdr:to>
    <xdr:sp macro="" textlink="">
      <xdr:nvSpPr>
        <xdr:cNvPr id="222" name="Line 1142"/>
        <xdr:cNvSpPr>
          <a:spLocks noChangeShapeType="1"/>
        </xdr:cNvSpPr>
      </xdr:nvSpPr>
      <xdr:spPr bwMode="auto">
        <a:xfrm>
          <a:off x="295275" y="25593675"/>
          <a:ext cx="0" cy="1752600"/>
        </a:xfrm>
        <a:prstGeom prst="line">
          <a:avLst/>
        </a:prstGeom>
        <a:noFill/>
        <a:ln w="22225">
          <a:solidFill>
            <a:srgbClr val="4F81BD"/>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180975</xdr:colOff>
      <xdr:row>140</xdr:row>
      <xdr:rowOff>152400</xdr:rowOff>
    </xdr:from>
    <xdr:to>
      <xdr:col>3</xdr:col>
      <xdr:colOff>419100</xdr:colOff>
      <xdr:row>140</xdr:row>
      <xdr:rowOff>152400</xdr:rowOff>
    </xdr:to>
    <xdr:sp macro="" textlink="">
      <xdr:nvSpPr>
        <xdr:cNvPr id="223" name="Line 1176"/>
        <xdr:cNvSpPr>
          <a:spLocks noChangeShapeType="1"/>
        </xdr:cNvSpPr>
      </xdr:nvSpPr>
      <xdr:spPr bwMode="auto">
        <a:xfrm>
          <a:off x="1552575" y="27289125"/>
          <a:ext cx="238125" cy="0"/>
        </a:xfrm>
        <a:prstGeom prst="line">
          <a:avLst/>
        </a:prstGeom>
        <a:noFill/>
        <a:ln w="19050">
          <a:solidFill>
            <a:srgbClr val="4F81BD"/>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38100</xdr:colOff>
      <xdr:row>141</xdr:row>
      <xdr:rowOff>0</xdr:rowOff>
    </xdr:from>
    <xdr:to>
      <xdr:col>1</xdr:col>
      <xdr:colOff>276225</xdr:colOff>
      <xdr:row>141</xdr:row>
      <xdr:rowOff>0</xdr:rowOff>
    </xdr:to>
    <xdr:sp macro="" textlink="">
      <xdr:nvSpPr>
        <xdr:cNvPr id="224" name="Line 1176"/>
        <xdr:cNvSpPr>
          <a:spLocks noChangeShapeType="1"/>
        </xdr:cNvSpPr>
      </xdr:nvSpPr>
      <xdr:spPr bwMode="auto">
        <a:xfrm>
          <a:off x="295275" y="27336750"/>
          <a:ext cx="238125" cy="0"/>
        </a:xfrm>
        <a:prstGeom prst="line">
          <a:avLst/>
        </a:prstGeom>
        <a:noFill/>
        <a:ln w="19050">
          <a:solidFill>
            <a:srgbClr val="4F81BD"/>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180975</xdr:colOff>
      <xdr:row>120</xdr:row>
      <xdr:rowOff>180975</xdr:rowOff>
    </xdr:from>
    <xdr:to>
      <xdr:col>9</xdr:col>
      <xdr:colOff>180975</xdr:colOff>
      <xdr:row>122</xdr:row>
      <xdr:rowOff>95250</xdr:rowOff>
    </xdr:to>
    <xdr:sp macro="" textlink="">
      <xdr:nvSpPr>
        <xdr:cNvPr id="225" name="Line 1176"/>
        <xdr:cNvSpPr>
          <a:spLocks noChangeShapeType="1"/>
        </xdr:cNvSpPr>
      </xdr:nvSpPr>
      <xdr:spPr bwMode="auto">
        <a:xfrm>
          <a:off x="4295775" y="23421975"/>
          <a:ext cx="0" cy="266700"/>
        </a:xfrm>
        <a:prstGeom prst="line">
          <a:avLst/>
        </a:prstGeom>
        <a:noFill/>
        <a:ln w="19050">
          <a:solidFill>
            <a:srgbClr val="4F81BD"/>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9525</xdr:colOff>
      <xdr:row>132</xdr:row>
      <xdr:rowOff>0</xdr:rowOff>
    </xdr:from>
    <xdr:to>
      <xdr:col>3</xdr:col>
      <xdr:colOff>409575</xdr:colOff>
      <xdr:row>140</xdr:row>
      <xdr:rowOff>161925</xdr:rowOff>
    </xdr:to>
    <xdr:sp macro="" textlink="">
      <xdr:nvSpPr>
        <xdr:cNvPr id="226" name="Line 1142"/>
        <xdr:cNvSpPr>
          <a:spLocks noChangeShapeType="1"/>
        </xdr:cNvSpPr>
      </xdr:nvSpPr>
      <xdr:spPr bwMode="auto">
        <a:xfrm>
          <a:off x="1381125" y="25536525"/>
          <a:ext cx="400050" cy="1762125"/>
        </a:xfrm>
        <a:prstGeom prst="line">
          <a:avLst/>
        </a:prstGeom>
        <a:noFill/>
        <a:ln w="22225">
          <a:solidFill>
            <a:srgbClr val="4F81BD"/>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127</xdr:row>
      <xdr:rowOff>104775</xdr:rowOff>
    </xdr:from>
    <xdr:to>
      <xdr:col>1</xdr:col>
      <xdr:colOff>19050</xdr:colOff>
      <xdr:row>129</xdr:row>
      <xdr:rowOff>0</xdr:rowOff>
    </xdr:to>
    <xdr:sp macro="" textlink="">
      <xdr:nvSpPr>
        <xdr:cNvPr id="227" name="Line 1176"/>
        <xdr:cNvSpPr>
          <a:spLocks noChangeShapeType="1"/>
        </xdr:cNvSpPr>
      </xdr:nvSpPr>
      <xdr:spPr bwMode="auto">
        <a:xfrm>
          <a:off x="276225" y="24641175"/>
          <a:ext cx="0" cy="295275"/>
        </a:xfrm>
        <a:prstGeom prst="line">
          <a:avLst/>
        </a:prstGeom>
        <a:noFill/>
        <a:ln w="19050">
          <a:solidFill>
            <a:srgbClr val="4F81BD"/>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126</xdr:row>
      <xdr:rowOff>0</xdr:rowOff>
    </xdr:from>
    <xdr:to>
      <xdr:col>9</xdr:col>
      <xdr:colOff>190500</xdr:colOff>
      <xdr:row>126</xdr:row>
      <xdr:rowOff>23814</xdr:rowOff>
    </xdr:to>
    <xdr:cxnSp macro="">
      <xdr:nvCxnSpPr>
        <xdr:cNvPr id="228" name="Düz Bağlayıcı 227"/>
        <xdr:cNvCxnSpPr/>
      </xdr:nvCxnSpPr>
      <xdr:spPr>
        <a:xfrm flipV="1">
          <a:off x="257175" y="24336375"/>
          <a:ext cx="4048125" cy="23814"/>
        </a:xfrm>
        <a:prstGeom prst="line">
          <a:avLst/>
        </a:prstGeom>
        <a:ln w="19050"/>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0</xdr:colOff>
      <xdr:row>128</xdr:row>
      <xdr:rowOff>171450</xdr:rowOff>
    </xdr:from>
    <xdr:to>
      <xdr:col>9</xdr:col>
      <xdr:colOff>190500</xdr:colOff>
      <xdr:row>128</xdr:row>
      <xdr:rowOff>195264</xdr:rowOff>
    </xdr:to>
    <xdr:cxnSp macro="">
      <xdr:nvCxnSpPr>
        <xdr:cNvPr id="229" name="Düz Bağlayıcı 228"/>
        <xdr:cNvCxnSpPr/>
      </xdr:nvCxnSpPr>
      <xdr:spPr>
        <a:xfrm flipV="1">
          <a:off x="257175" y="24907875"/>
          <a:ext cx="4048125" cy="23814"/>
        </a:xfrm>
        <a:prstGeom prst="line">
          <a:avLst/>
        </a:prstGeom>
        <a:ln w="19050"/>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180975</xdr:colOff>
      <xdr:row>125</xdr:row>
      <xdr:rowOff>180975</xdr:rowOff>
    </xdr:from>
    <xdr:to>
      <xdr:col>9</xdr:col>
      <xdr:colOff>180975</xdr:colOff>
      <xdr:row>127</xdr:row>
      <xdr:rowOff>95250</xdr:rowOff>
    </xdr:to>
    <xdr:sp macro="" textlink="">
      <xdr:nvSpPr>
        <xdr:cNvPr id="230" name="Line 1176"/>
        <xdr:cNvSpPr>
          <a:spLocks noChangeShapeType="1"/>
        </xdr:cNvSpPr>
      </xdr:nvSpPr>
      <xdr:spPr bwMode="auto">
        <a:xfrm>
          <a:off x="4295775" y="24317325"/>
          <a:ext cx="0" cy="314325"/>
        </a:xfrm>
        <a:prstGeom prst="line">
          <a:avLst/>
        </a:prstGeom>
        <a:noFill/>
        <a:ln w="19050">
          <a:solidFill>
            <a:srgbClr val="4F81BD"/>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28575</xdr:colOff>
      <xdr:row>132</xdr:row>
      <xdr:rowOff>47625</xdr:rowOff>
    </xdr:from>
    <xdr:to>
      <xdr:col>5</xdr:col>
      <xdr:colOff>28575</xdr:colOff>
      <xdr:row>141</xdr:row>
      <xdr:rowOff>0</xdr:rowOff>
    </xdr:to>
    <xdr:sp macro="" textlink="">
      <xdr:nvSpPr>
        <xdr:cNvPr id="231" name="Line 1142"/>
        <xdr:cNvSpPr>
          <a:spLocks noChangeShapeType="1"/>
        </xdr:cNvSpPr>
      </xdr:nvSpPr>
      <xdr:spPr bwMode="auto">
        <a:xfrm>
          <a:off x="2314575" y="25584150"/>
          <a:ext cx="0" cy="1752600"/>
        </a:xfrm>
        <a:prstGeom prst="line">
          <a:avLst/>
        </a:prstGeom>
        <a:noFill/>
        <a:ln w="22225">
          <a:solidFill>
            <a:srgbClr val="4F81BD"/>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180975</xdr:colOff>
      <xdr:row>140</xdr:row>
      <xdr:rowOff>152400</xdr:rowOff>
    </xdr:from>
    <xdr:to>
      <xdr:col>7</xdr:col>
      <xdr:colOff>419100</xdr:colOff>
      <xdr:row>140</xdr:row>
      <xdr:rowOff>152400</xdr:rowOff>
    </xdr:to>
    <xdr:sp macro="" textlink="">
      <xdr:nvSpPr>
        <xdr:cNvPr id="232" name="Line 1176"/>
        <xdr:cNvSpPr>
          <a:spLocks noChangeShapeType="1"/>
        </xdr:cNvSpPr>
      </xdr:nvSpPr>
      <xdr:spPr bwMode="auto">
        <a:xfrm>
          <a:off x="3381375" y="27289125"/>
          <a:ext cx="238125" cy="0"/>
        </a:xfrm>
        <a:prstGeom prst="line">
          <a:avLst/>
        </a:prstGeom>
        <a:noFill/>
        <a:ln w="19050">
          <a:solidFill>
            <a:srgbClr val="4F81BD"/>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28575</xdr:colOff>
      <xdr:row>140</xdr:row>
      <xdr:rowOff>161925</xdr:rowOff>
    </xdr:from>
    <xdr:to>
      <xdr:col>5</xdr:col>
      <xdr:colOff>266700</xdr:colOff>
      <xdr:row>140</xdr:row>
      <xdr:rowOff>161925</xdr:rowOff>
    </xdr:to>
    <xdr:sp macro="" textlink="">
      <xdr:nvSpPr>
        <xdr:cNvPr id="233" name="Line 1176"/>
        <xdr:cNvSpPr>
          <a:spLocks noChangeShapeType="1"/>
        </xdr:cNvSpPr>
      </xdr:nvSpPr>
      <xdr:spPr bwMode="auto">
        <a:xfrm>
          <a:off x="2314575" y="27298650"/>
          <a:ext cx="238125" cy="0"/>
        </a:xfrm>
        <a:prstGeom prst="line">
          <a:avLst/>
        </a:prstGeom>
        <a:noFill/>
        <a:ln w="19050">
          <a:solidFill>
            <a:srgbClr val="4F81BD"/>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7</xdr:col>
      <xdr:colOff>9525</xdr:colOff>
      <xdr:row>132</xdr:row>
      <xdr:rowOff>0</xdr:rowOff>
    </xdr:from>
    <xdr:to>
      <xdr:col>7</xdr:col>
      <xdr:colOff>409575</xdr:colOff>
      <xdr:row>140</xdr:row>
      <xdr:rowOff>161925</xdr:rowOff>
    </xdr:to>
    <xdr:sp macro="" textlink="">
      <xdr:nvSpPr>
        <xdr:cNvPr id="234" name="Line 1142"/>
        <xdr:cNvSpPr>
          <a:spLocks noChangeShapeType="1"/>
        </xdr:cNvSpPr>
      </xdr:nvSpPr>
      <xdr:spPr bwMode="auto">
        <a:xfrm>
          <a:off x="3209925" y="25536525"/>
          <a:ext cx="400050" cy="1762125"/>
        </a:xfrm>
        <a:prstGeom prst="line">
          <a:avLst/>
        </a:prstGeom>
        <a:noFill/>
        <a:ln w="22225">
          <a:solidFill>
            <a:srgbClr val="4F81BD"/>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144</xdr:row>
      <xdr:rowOff>38100</xdr:rowOff>
    </xdr:from>
    <xdr:to>
      <xdr:col>1</xdr:col>
      <xdr:colOff>9525</xdr:colOff>
      <xdr:row>145</xdr:row>
      <xdr:rowOff>133350</xdr:rowOff>
    </xdr:to>
    <xdr:sp macro="" textlink="">
      <xdr:nvSpPr>
        <xdr:cNvPr id="235" name="Line 1176"/>
        <xdr:cNvSpPr>
          <a:spLocks noChangeShapeType="1"/>
        </xdr:cNvSpPr>
      </xdr:nvSpPr>
      <xdr:spPr bwMode="auto">
        <a:xfrm>
          <a:off x="266700" y="27974925"/>
          <a:ext cx="0" cy="295275"/>
        </a:xfrm>
        <a:prstGeom prst="line">
          <a:avLst/>
        </a:prstGeom>
        <a:noFill/>
        <a:ln w="19050">
          <a:solidFill>
            <a:srgbClr val="4F81BD"/>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9525</xdr:colOff>
      <xdr:row>144</xdr:row>
      <xdr:rowOff>19050</xdr:rowOff>
    </xdr:from>
    <xdr:to>
      <xdr:col>9</xdr:col>
      <xdr:colOff>200025</xdr:colOff>
      <xdr:row>144</xdr:row>
      <xdr:rowOff>23815</xdr:rowOff>
    </xdr:to>
    <xdr:cxnSp macro="">
      <xdr:nvCxnSpPr>
        <xdr:cNvPr id="236" name="Düz Bağlayıcı 235"/>
        <xdr:cNvCxnSpPr/>
      </xdr:nvCxnSpPr>
      <xdr:spPr>
        <a:xfrm flipV="1">
          <a:off x="266700" y="27955875"/>
          <a:ext cx="4048125" cy="4765"/>
        </a:xfrm>
        <a:prstGeom prst="line">
          <a:avLst/>
        </a:prstGeom>
        <a:ln w="19050"/>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9525</xdr:colOff>
      <xdr:row>149</xdr:row>
      <xdr:rowOff>161925</xdr:rowOff>
    </xdr:from>
    <xdr:to>
      <xdr:col>9</xdr:col>
      <xdr:colOff>200025</xdr:colOff>
      <xdr:row>150</xdr:row>
      <xdr:rowOff>14289</xdr:rowOff>
    </xdr:to>
    <xdr:cxnSp macro="">
      <xdr:nvCxnSpPr>
        <xdr:cNvPr id="237" name="Düz Bağlayıcı 236"/>
        <xdr:cNvCxnSpPr/>
      </xdr:nvCxnSpPr>
      <xdr:spPr>
        <a:xfrm flipV="1">
          <a:off x="266700" y="29098875"/>
          <a:ext cx="4048125" cy="52389"/>
        </a:xfrm>
        <a:prstGeom prst="line">
          <a:avLst/>
        </a:prstGeom>
        <a:ln w="19050"/>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190500</xdr:colOff>
      <xdr:row>144</xdr:row>
      <xdr:rowOff>19050</xdr:rowOff>
    </xdr:from>
    <xdr:to>
      <xdr:col>9</xdr:col>
      <xdr:colOff>190500</xdr:colOff>
      <xdr:row>145</xdr:row>
      <xdr:rowOff>114300</xdr:rowOff>
    </xdr:to>
    <xdr:sp macro="" textlink="">
      <xdr:nvSpPr>
        <xdr:cNvPr id="238" name="Line 1176"/>
        <xdr:cNvSpPr>
          <a:spLocks noChangeShapeType="1"/>
        </xdr:cNvSpPr>
      </xdr:nvSpPr>
      <xdr:spPr bwMode="auto">
        <a:xfrm>
          <a:off x="4305300" y="27955875"/>
          <a:ext cx="0" cy="295275"/>
        </a:xfrm>
        <a:prstGeom prst="line">
          <a:avLst/>
        </a:prstGeom>
        <a:noFill/>
        <a:ln w="19050">
          <a:solidFill>
            <a:srgbClr val="4F81BD"/>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190500</xdr:colOff>
      <xdr:row>149</xdr:row>
      <xdr:rowOff>152400</xdr:rowOff>
    </xdr:from>
    <xdr:to>
      <xdr:col>9</xdr:col>
      <xdr:colOff>190500</xdr:colOff>
      <xdr:row>151</xdr:row>
      <xdr:rowOff>76200</xdr:rowOff>
    </xdr:to>
    <xdr:sp macro="" textlink="">
      <xdr:nvSpPr>
        <xdr:cNvPr id="239" name="Line 1176"/>
        <xdr:cNvSpPr>
          <a:spLocks noChangeShapeType="1"/>
        </xdr:cNvSpPr>
      </xdr:nvSpPr>
      <xdr:spPr bwMode="auto">
        <a:xfrm>
          <a:off x="4305300" y="29089350"/>
          <a:ext cx="0" cy="323850"/>
        </a:xfrm>
        <a:prstGeom prst="line">
          <a:avLst/>
        </a:prstGeom>
        <a:noFill/>
        <a:ln w="19050">
          <a:solidFill>
            <a:srgbClr val="4F81BD"/>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9525</xdr:colOff>
      <xdr:row>150</xdr:row>
      <xdr:rowOff>19050</xdr:rowOff>
    </xdr:from>
    <xdr:to>
      <xdr:col>1</xdr:col>
      <xdr:colOff>9525</xdr:colOff>
      <xdr:row>151</xdr:row>
      <xdr:rowOff>114300</xdr:rowOff>
    </xdr:to>
    <xdr:sp macro="" textlink="">
      <xdr:nvSpPr>
        <xdr:cNvPr id="240" name="Line 1176"/>
        <xdr:cNvSpPr>
          <a:spLocks noChangeShapeType="1"/>
        </xdr:cNvSpPr>
      </xdr:nvSpPr>
      <xdr:spPr bwMode="auto">
        <a:xfrm>
          <a:off x="266700" y="29156025"/>
          <a:ext cx="0" cy="295275"/>
        </a:xfrm>
        <a:prstGeom prst="line">
          <a:avLst/>
        </a:prstGeom>
        <a:noFill/>
        <a:ln w="19050">
          <a:solidFill>
            <a:srgbClr val="4F81BD"/>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447675</xdr:colOff>
      <xdr:row>146</xdr:row>
      <xdr:rowOff>161925</xdr:rowOff>
    </xdr:from>
    <xdr:to>
      <xdr:col>9</xdr:col>
      <xdr:colOff>190500</xdr:colOff>
      <xdr:row>146</xdr:row>
      <xdr:rowOff>166689</xdr:rowOff>
    </xdr:to>
    <xdr:cxnSp macro="">
      <xdr:nvCxnSpPr>
        <xdr:cNvPr id="241" name="Düz Bağlayıcı 240"/>
        <xdr:cNvCxnSpPr/>
      </xdr:nvCxnSpPr>
      <xdr:spPr>
        <a:xfrm flipV="1">
          <a:off x="257175" y="28498800"/>
          <a:ext cx="4048125" cy="4764"/>
        </a:xfrm>
        <a:prstGeom prst="line">
          <a:avLst/>
        </a:prstGeom>
        <a:ln w="19050"/>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0</xdr:colOff>
      <xdr:row>152</xdr:row>
      <xdr:rowOff>0</xdr:rowOff>
    </xdr:from>
    <xdr:to>
      <xdr:col>9</xdr:col>
      <xdr:colOff>200025</xdr:colOff>
      <xdr:row>152</xdr:row>
      <xdr:rowOff>4764</xdr:rowOff>
    </xdr:to>
    <xdr:cxnSp macro="">
      <xdr:nvCxnSpPr>
        <xdr:cNvPr id="242" name="Düz Bağlayıcı 241"/>
        <xdr:cNvCxnSpPr/>
      </xdr:nvCxnSpPr>
      <xdr:spPr>
        <a:xfrm flipV="1">
          <a:off x="257175" y="29537025"/>
          <a:ext cx="4057650" cy="4764"/>
        </a:xfrm>
        <a:prstGeom prst="line">
          <a:avLst/>
        </a:prstGeom>
        <a:ln w="19050"/>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371475</xdr:colOff>
      <xdr:row>8</xdr:row>
      <xdr:rowOff>85725</xdr:rowOff>
    </xdr:from>
    <xdr:to>
      <xdr:col>4</xdr:col>
      <xdr:colOff>266700</xdr:colOff>
      <xdr:row>8</xdr:row>
      <xdr:rowOff>85725</xdr:rowOff>
    </xdr:to>
    <xdr:sp macro="" textlink="">
      <xdr:nvSpPr>
        <xdr:cNvPr id="243" name="Line 1163"/>
        <xdr:cNvSpPr>
          <a:spLocks noChangeShapeType="1"/>
        </xdr:cNvSpPr>
      </xdr:nvSpPr>
      <xdr:spPr bwMode="auto">
        <a:xfrm>
          <a:off x="628650" y="1552575"/>
          <a:ext cx="1466850" cy="0"/>
        </a:xfrm>
        <a:prstGeom prst="line">
          <a:avLst/>
        </a:prstGeom>
        <a:noFill/>
        <a:ln w="9525">
          <a:solidFill>
            <a:srgbClr xmlns:mc="http://schemas.openxmlformats.org/markup-compatibility/2006" xmlns:a14="http://schemas.microsoft.com/office/drawing/2010/main" val="000000" mc:Ignorable="a14" a14:legacySpreadsheetColorIndex="8"/>
          </a:solidFill>
          <a:prstDash val="dashDot"/>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238125</xdr:colOff>
      <xdr:row>2</xdr:row>
      <xdr:rowOff>171450</xdr:rowOff>
    </xdr:from>
    <xdr:to>
      <xdr:col>1</xdr:col>
      <xdr:colOff>238125</xdr:colOff>
      <xdr:row>16</xdr:row>
      <xdr:rowOff>0</xdr:rowOff>
    </xdr:to>
    <xdr:sp macro="" textlink="">
      <xdr:nvSpPr>
        <xdr:cNvPr id="244" name="Line 1188"/>
        <xdr:cNvSpPr>
          <a:spLocks noChangeShapeType="1"/>
        </xdr:cNvSpPr>
      </xdr:nvSpPr>
      <xdr:spPr bwMode="auto">
        <a:xfrm>
          <a:off x="495300" y="552450"/>
          <a:ext cx="0" cy="236220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247650</xdr:colOff>
      <xdr:row>8</xdr:row>
      <xdr:rowOff>85725</xdr:rowOff>
    </xdr:from>
    <xdr:to>
      <xdr:col>2</xdr:col>
      <xdr:colOff>285750</xdr:colOff>
      <xdr:row>8</xdr:row>
      <xdr:rowOff>85725</xdr:rowOff>
    </xdr:to>
    <xdr:sp macro="" textlink="">
      <xdr:nvSpPr>
        <xdr:cNvPr id="245" name="Line 1143"/>
        <xdr:cNvSpPr>
          <a:spLocks noChangeShapeType="1"/>
        </xdr:cNvSpPr>
      </xdr:nvSpPr>
      <xdr:spPr bwMode="auto">
        <a:xfrm flipV="1">
          <a:off x="504825" y="1552575"/>
          <a:ext cx="6953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209550</xdr:colOff>
      <xdr:row>36</xdr:row>
      <xdr:rowOff>95250</xdr:rowOff>
    </xdr:from>
    <xdr:to>
      <xdr:col>2</xdr:col>
      <xdr:colOff>19050</xdr:colOff>
      <xdr:row>36</xdr:row>
      <xdr:rowOff>95250</xdr:rowOff>
    </xdr:to>
    <xdr:sp macro="" textlink="">
      <xdr:nvSpPr>
        <xdr:cNvPr id="246" name="Line 1143"/>
        <xdr:cNvSpPr>
          <a:spLocks noChangeShapeType="1"/>
        </xdr:cNvSpPr>
      </xdr:nvSpPr>
      <xdr:spPr bwMode="auto">
        <a:xfrm flipV="1">
          <a:off x="209550" y="7172325"/>
          <a:ext cx="723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428625</xdr:colOff>
      <xdr:row>47</xdr:row>
      <xdr:rowOff>161925</xdr:rowOff>
    </xdr:from>
    <xdr:to>
      <xdr:col>11</xdr:col>
      <xdr:colOff>9525</xdr:colOff>
      <xdr:row>49</xdr:row>
      <xdr:rowOff>9525</xdr:rowOff>
    </xdr:to>
    <xdr:cxnSp macro="">
      <xdr:nvCxnSpPr>
        <xdr:cNvPr id="247" name="Dirsek Bağlayıcısı 246"/>
        <xdr:cNvCxnSpPr/>
      </xdr:nvCxnSpPr>
      <xdr:spPr>
        <a:xfrm rot="16200000" flipV="1">
          <a:off x="4914900" y="9315450"/>
          <a:ext cx="209550" cy="38100"/>
        </a:xfrm>
        <a:prstGeom prst="bentConnector3">
          <a:avLst>
            <a:gd name="adj1" fmla="val 5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276226</xdr:colOff>
      <xdr:row>48</xdr:row>
      <xdr:rowOff>0</xdr:rowOff>
    </xdr:from>
    <xdr:to>
      <xdr:col>2</xdr:col>
      <xdr:colOff>304801</xdr:colOff>
      <xdr:row>48</xdr:row>
      <xdr:rowOff>123825</xdr:rowOff>
    </xdr:to>
    <xdr:cxnSp macro="">
      <xdr:nvCxnSpPr>
        <xdr:cNvPr id="248" name="Dirsek Bağlayıcısı 247"/>
        <xdr:cNvCxnSpPr/>
      </xdr:nvCxnSpPr>
      <xdr:spPr>
        <a:xfrm rot="16200000" flipV="1">
          <a:off x="1143001" y="9296400"/>
          <a:ext cx="123825" cy="28575"/>
        </a:xfrm>
        <a:prstGeom prst="bentConnector3">
          <a:avLst>
            <a:gd name="adj1" fmla="val 5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209550</xdr:colOff>
      <xdr:row>18</xdr:row>
      <xdr:rowOff>104775</xdr:rowOff>
    </xdr:from>
    <xdr:to>
      <xdr:col>3</xdr:col>
      <xdr:colOff>209550</xdr:colOff>
      <xdr:row>19</xdr:row>
      <xdr:rowOff>47625</xdr:rowOff>
    </xdr:to>
    <xdr:sp macro="" textlink="">
      <xdr:nvSpPr>
        <xdr:cNvPr id="249" name="Line 1226"/>
        <xdr:cNvSpPr>
          <a:spLocks noChangeShapeType="1"/>
        </xdr:cNvSpPr>
      </xdr:nvSpPr>
      <xdr:spPr bwMode="auto">
        <a:xfrm>
          <a:off x="1581150" y="3381375"/>
          <a:ext cx="0" cy="12382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0</xdr:colOff>
      <xdr:row>17</xdr:row>
      <xdr:rowOff>133350</xdr:rowOff>
    </xdr:from>
    <xdr:to>
      <xdr:col>3</xdr:col>
      <xdr:colOff>0</xdr:colOff>
      <xdr:row>19</xdr:row>
      <xdr:rowOff>114300</xdr:rowOff>
    </xdr:to>
    <xdr:sp macro="" textlink="">
      <xdr:nvSpPr>
        <xdr:cNvPr id="250" name="Line 1227"/>
        <xdr:cNvSpPr>
          <a:spLocks noChangeShapeType="1"/>
        </xdr:cNvSpPr>
      </xdr:nvSpPr>
      <xdr:spPr bwMode="auto">
        <a:xfrm>
          <a:off x="1371600" y="3228975"/>
          <a:ext cx="0" cy="34290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342900</xdr:colOff>
      <xdr:row>18</xdr:row>
      <xdr:rowOff>76200</xdr:rowOff>
    </xdr:from>
    <xdr:to>
      <xdr:col>2</xdr:col>
      <xdr:colOff>342900</xdr:colOff>
      <xdr:row>19</xdr:row>
      <xdr:rowOff>66675</xdr:rowOff>
    </xdr:to>
    <xdr:sp macro="" textlink="">
      <xdr:nvSpPr>
        <xdr:cNvPr id="251" name="Line 1234"/>
        <xdr:cNvSpPr>
          <a:spLocks noChangeShapeType="1"/>
        </xdr:cNvSpPr>
      </xdr:nvSpPr>
      <xdr:spPr bwMode="auto">
        <a:xfrm flipH="1">
          <a:off x="1257300" y="3352800"/>
          <a:ext cx="0" cy="17145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228600</xdr:colOff>
      <xdr:row>17</xdr:row>
      <xdr:rowOff>142875</xdr:rowOff>
    </xdr:from>
    <xdr:to>
      <xdr:col>2</xdr:col>
      <xdr:colOff>228600</xdr:colOff>
      <xdr:row>21</xdr:row>
      <xdr:rowOff>104775</xdr:rowOff>
    </xdr:to>
    <xdr:sp macro="" textlink="">
      <xdr:nvSpPr>
        <xdr:cNvPr id="252" name="Line 1176"/>
        <xdr:cNvSpPr>
          <a:spLocks noChangeShapeType="1"/>
        </xdr:cNvSpPr>
      </xdr:nvSpPr>
      <xdr:spPr bwMode="auto">
        <a:xfrm>
          <a:off x="1143000" y="3238500"/>
          <a:ext cx="0" cy="68580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276226</xdr:colOff>
      <xdr:row>18</xdr:row>
      <xdr:rowOff>0</xdr:rowOff>
    </xdr:from>
    <xdr:to>
      <xdr:col>2</xdr:col>
      <xdr:colOff>304801</xdr:colOff>
      <xdr:row>18</xdr:row>
      <xdr:rowOff>123825</xdr:rowOff>
    </xdr:to>
    <xdr:cxnSp macro="">
      <xdr:nvCxnSpPr>
        <xdr:cNvPr id="253" name="Dirsek Bağlayıcısı 252"/>
        <xdr:cNvCxnSpPr/>
      </xdr:nvCxnSpPr>
      <xdr:spPr>
        <a:xfrm rot="16200000" flipV="1">
          <a:off x="1143001" y="3324225"/>
          <a:ext cx="123825" cy="28575"/>
        </a:xfrm>
        <a:prstGeom prst="bentConnector3">
          <a:avLst>
            <a:gd name="adj1" fmla="val 5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85725</xdr:colOff>
      <xdr:row>13</xdr:row>
      <xdr:rowOff>133351</xdr:rowOff>
    </xdr:from>
    <xdr:to>
      <xdr:col>6</xdr:col>
      <xdr:colOff>314325</xdr:colOff>
      <xdr:row>16</xdr:row>
      <xdr:rowOff>104776</xdr:rowOff>
    </xdr:to>
    <xdr:sp macro="" textlink="">
      <xdr:nvSpPr>
        <xdr:cNvPr id="254" name="Dikdörtgen 253"/>
        <xdr:cNvSpPr/>
      </xdr:nvSpPr>
      <xdr:spPr>
        <a:xfrm>
          <a:off x="2828925" y="2505076"/>
          <a:ext cx="228600" cy="514350"/>
        </a:xfrm>
        <a:prstGeom prst="rect">
          <a:avLst/>
        </a:prstGeom>
        <a:noFill/>
        <a:ln w="9525">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3</xdr:col>
      <xdr:colOff>190500</xdr:colOff>
      <xdr:row>35</xdr:row>
      <xdr:rowOff>154306</xdr:rowOff>
    </xdr:from>
    <xdr:to>
      <xdr:col>10</xdr:col>
      <xdr:colOff>123825</xdr:colOff>
      <xdr:row>36</xdr:row>
      <xdr:rowOff>19050</xdr:rowOff>
    </xdr:to>
    <xdr:sp macro="" textlink="">
      <xdr:nvSpPr>
        <xdr:cNvPr id="255" name="Dikdörtgen 254"/>
        <xdr:cNvSpPr/>
      </xdr:nvSpPr>
      <xdr:spPr>
        <a:xfrm>
          <a:off x="1562100" y="7050406"/>
          <a:ext cx="3133725" cy="45719"/>
        </a:xfrm>
        <a:prstGeom prst="rect">
          <a:avLst/>
        </a:prstGeom>
        <a:pattFill prst="ltVert">
          <a:fgClr>
            <a:schemeClr val="accent1"/>
          </a:fgClr>
          <a:bgClr>
            <a:schemeClr val="bg1"/>
          </a:bgClr>
        </a:pattFill>
        <a:ln w="31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6</xdr:col>
      <xdr:colOff>409576</xdr:colOff>
      <xdr:row>4</xdr:row>
      <xdr:rowOff>114300</xdr:rowOff>
    </xdr:from>
    <xdr:to>
      <xdr:col>7</xdr:col>
      <xdr:colOff>28576</xdr:colOff>
      <xdr:row>14</xdr:row>
      <xdr:rowOff>38100</xdr:rowOff>
    </xdr:to>
    <xdr:sp macro="" textlink="">
      <xdr:nvSpPr>
        <xdr:cNvPr id="256" name="Rectangle 1170" descr="Büyük kılavuz"/>
        <xdr:cNvSpPr>
          <a:spLocks noChangeArrowheads="1"/>
        </xdr:cNvSpPr>
      </xdr:nvSpPr>
      <xdr:spPr bwMode="auto">
        <a:xfrm>
          <a:off x="3152776" y="857250"/>
          <a:ext cx="76200" cy="1733550"/>
        </a:xfrm>
        <a:prstGeom prst="rect">
          <a:avLst/>
        </a:prstGeom>
        <a:pattFill prst="lgGrid">
          <a:fgClr>
            <a:srgbClr val="000000">
              <a:alpha val="23921"/>
            </a:srgbClr>
          </a:fgClr>
          <a:bgClr>
            <a:srgbClr val="FFFFFF">
              <a:alpha val="23921"/>
            </a:srgbClr>
          </a:bgClr>
        </a:pattFill>
        <a:ln w="19050"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6</xdr:col>
      <xdr:colOff>400049</xdr:colOff>
      <xdr:row>36</xdr:row>
      <xdr:rowOff>19049</xdr:rowOff>
    </xdr:from>
    <xdr:to>
      <xdr:col>7</xdr:col>
      <xdr:colOff>19050</xdr:colOff>
      <xdr:row>43</xdr:row>
      <xdr:rowOff>171449</xdr:rowOff>
    </xdr:to>
    <xdr:sp macro="" textlink="">
      <xdr:nvSpPr>
        <xdr:cNvPr id="257" name="Rectangle 1170" descr="Büyük kılavuz"/>
        <xdr:cNvSpPr>
          <a:spLocks noChangeArrowheads="1"/>
        </xdr:cNvSpPr>
      </xdr:nvSpPr>
      <xdr:spPr bwMode="auto">
        <a:xfrm>
          <a:off x="3143249" y="7096124"/>
          <a:ext cx="76201" cy="1419225"/>
        </a:xfrm>
        <a:prstGeom prst="rect">
          <a:avLst/>
        </a:prstGeom>
        <a:pattFill prst="lgGrid">
          <a:fgClr>
            <a:srgbClr val="000000">
              <a:alpha val="23921"/>
            </a:srgbClr>
          </a:fgClr>
          <a:bgClr>
            <a:srgbClr val="FFFFFF">
              <a:alpha val="23921"/>
            </a:srgbClr>
          </a:bgClr>
        </a:pattFill>
        <a:ln w="12700"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11</xdr:col>
      <xdr:colOff>447676</xdr:colOff>
      <xdr:row>8</xdr:row>
      <xdr:rowOff>123825</xdr:rowOff>
    </xdr:from>
    <xdr:to>
      <xdr:col>12</xdr:col>
      <xdr:colOff>438150</xdr:colOff>
      <xdr:row>8</xdr:row>
      <xdr:rowOff>123825</xdr:rowOff>
    </xdr:to>
    <xdr:cxnSp macro="">
      <xdr:nvCxnSpPr>
        <xdr:cNvPr id="258" name="Düz Ok Bağlayıcısı 257"/>
        <xdr:cNvCxnSpPr/>
      </xdr:nvCxnSpPr>
      <xdr:spPr>
        <a:xfrm>
          <a:off x="5476876" y="1590675"/>
          <a:ext cx="447674"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238124</xdr:colOff>
      <xdr:row>11</xdr:row>
      <xdr:rowOff>133350</xdr:rowOff>
    </xdr:from>
    <xdr:to>
      <xdr:col>6</xdr:col>
      <xdr:colOff>238125</xdr:colOff>
      <xdr:row>13</xdr:row>
      <xdr:rowOff>123825</xdr:rowOff>
    </xdr:to>
    <xdr:cxnSp macro="">
      <xdr:nvCxnSpPr>
        <xdr:cNvPr id="259" name="Düz Ok Bağlayıcısı 258"/>
        <xdr:cNvCxnSpPr/>
      </xdr:nvCxnSpPr>
      <xdr:spPr>
        <a:xfrm flipH="1">
          <a:off x="2981324" y="2143125"/>
          <a:ext cx="1" cy="3524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47625</xdr:colOff>
      <xdr:row>40</xdr:row>
      <xdr:rowOff>38100</xdr:rowOff>
    </xdr:from>
    <xdr:to>
      <xdr:col>11</xdr:col>
      <xdr:colOff>219075</xdr:colOff>
      <xdr:row>41</xdr:row>
      <xdr:rowOff>66675</xdr:rowOff>
    </xdr:to>
    <xdr:sp macro="" textlink="">
      <xdr:nvSpPr>
        <xdr:cNvPr id="260" name="Dikdörtgen 259"/>
        <xdr:cNvSpPr/>
      </xdr:nvSpPr>
      <xdr:spPr>
        <a:xfrm>
          <a:off x="4619625" y="7839075"/>
          <a:ext cx="628650" cy="209550"/>
        </a:xfrm>
        <a:prstGeom prst="rect">
          <a:avLst/>
        </a:prstGeom>
        <a:solidFill>
          <a:schemeClr val="bg1"/>
        </a:solidFill>
        <a:ln w="3175">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11</xdr:col>
      <xdr:colOff>180975</xdr:colOff>
      <xdr:row>40</xdr:row>
      <xdr:rowOff>152400</xdr:rowOff>
    </xdr:from>
    <xdr:to>
      <xdr:col>12</xdr:col>
      <xdr:colOff>95250</xdr:colOff>
      <xdr:row>40</xdr:row>
      <xdr:rowOff>152400</xdr:rowOff>
    </xdr:to>
    <xdr:sp macro="" textlink="">
      <xdr:nvSpPr>
        <xdr:cNvPr id="261" name="Line 1143"/>
        <xdr:cNvSpPr>
          <a:spLocks noChangeShapeType="1"/>
        </xdr:cNvSpPr>
      </xdr:nvSpPr>
      <xdr:spPr bwMode="auto">
        <a:xfrm flipV="1">
          <a:off x="5210175" y="7953375"/>
          <a:ext cx="3714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361950</xdr:colOff>
      <xdr:row>35</xdr:row>
      <xdr:rowOff>171450</xdr:rowOff>
    </xdr:from>
    <xdr:to>
      <xdr:col>3</xdr:col>
      <xdr:colOff>238125</xdr:colOff>
      <xdr:row>44</xdr:row>
      <xdr:rowOff>0</xdr:rowOff>
    </xdr:to>
    <xdr:sp macro="" textlink="">
      <xdr:nvSpPr>
        <xdr:cNvPr id="263" name="Serbest Form 262"/>
        <xdr:cNvSpPr/>
      </xdr:nvSpPr>
      <xdr:spPr>
        <a:xfrm>
          <a:off x="1276350" y="7067550"/>
          <a:ext cx="333375" cy="1457325"/>
        </a:xfrm>
        <a:custGeom>
          <a:avLst/>
          <a:gdLst>
            <a:gd name="connsiteX0" fmla="*/ 133350 w 428625"/>
            <a:gd name="connsiteY0" fmla="*/ 0 h 1457325"/>
            <a:gd name="connsiteX1" fmla="*/ 428625 w 428625"/>
            <a:gd name="connsiteY1" fmla="*/ 0 h 1457325"/>
            <a:gd name="connsiteX2" fmla="*/ 428625 w 428625"/>
            <a:gd name="connsiteY2" fmla="*/ 1457325 h 1457325"/>
            <a:gd name="connsiteX3" fmla="*/ 0 w 428625"/>
            <a:gd name="connsiteY3" fmla="*/ 1457325 h 1457325"/>
            <a:gd name="connsiteX4" fmla="*/ 133350 w 428625"/>
            <a:gd name="connsiteY4" fmla="*/ 0 h 1457325"/>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428625" h="1457325">
              <a:moveTo>
                <a:pt x="133350" y="0"/>
              </a:moveTo>
              <a:lnTo>
                <a:pt x="428625" y="0"/>
              </a:lnTo>
              <a:lnTo>
                <a:pt x="428625" y="1457325"/>
              </a:lnTo>
              <a:lnTo>
                <a:pt x="0" y="1457325"/>
              </a:lnTo>
              <a:lnTo>
                <a:pt x="133350" y="0"/>
              </a:lnTo>
              <a:close/>
            </a:path>
          </a:pathLst>
        </a:custGeom>
        <a:noFill/>
        <a:ln w="158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p>
      </xdr:txBody>
    </xdr:sp>
    <xdr:clientData/>
  </xdr:twoCellAnchor>
  <xdr:twoCellAnchor>
    <xdr:from>
      <xdr:col>10</xdr:col>
      <xdr:colOff>114299</xdr:colOff>
      <xdr:row>35</xdr:row>
      <xdr:rowOff>171450</xdr:rowOff>
    </xdr:from>
    <xdr:to>
      <xdr:col>11</xdr:col>
      <xdr:colOff>9524</xdr:colOff>
      <xdr:row>44</xdr:row>
      <xdr:rowOff>0</xdr:rowOff>
    </xdr:to>
    <xdr:sp macro="" textlink="">
      <xdr:nvSpPr>
        <xdr:cNvPr id="264" name="Serbest Form 263"/>
        <xdr:cNvSpPr/>
      </xdr:nvSpPr>
      <xdr:spPr>
        <a:xfrm flipH="1">
          <a:off x="4686299" y="7067550"/>
          <a:ext cx="352425" cy="1457325"/>
        </a:xfrm>
        <a:custGeom>
          <a:avLst/>
          <a:gdLst>
            <a:gd name="connsiteX0" fmla="*/ 133350 w 428625"/>
            <a:gd name="connsiteY0" fmla="*/ 0 h 1457325"/>
            <a:gd name="connsiteX1" fmla="*/ 428625 w 428625"/>
            <a:gd name="connsiteY1" fmla="*/ 0 h 1457325"/>
            <a:gd name="connsiteX2" fmla="*/ 428625 w 428625"/>
            <a:gd name="connsiteY2" fmla="*/ 1457325 h 1457325"/>
            <a:gd name="connsiteX3" fmla="*/ 0 w 428625"/>
            <a:gd name="connsiteY3" fmla="*/ 1457325 h 1457325"/>
            <a:gd name="connsiteX4" fmla="*/ 133350 w 428625"/>
            <a:gd name="connsiteY4" fmla="*/ 0 h 1457325"/>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428625" h="1457325">
              <a:moveTo>
                <a:pt x="133350" y="0"/>
              </a:moveTo>
              <a:lnTo>
                <a:pt x="428625" y="0"/>
              </a:lnTo>
              <a:lnTo>
                <a:pt x="428625" y="1457325"/>
              </a:lnTo>
              <a:lnTo>
                <a:pt x="0" y="1457325"/>
              </a:lnTo>
              <a:lnTo>
                <a:pt x="133350" y="0"/>
              </a:lnTo>
              <a:close/>
            </a:path>
          </a:pathLst>
        </a:custGeom>
        <a:noFill/>
        <a:ln w="158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p>
      </xdr:txBody>
    </xdr:sp>
    <xdr:clientData/>
  </xdr:twoCellAnchor>
  <xdr:twoCellAnchor>
    <xdr:from>
      <xdr:col>6</xdr:col>
      <xdr:colOff>323854</xdr:colOff>
      <xdr:row>34</xdr:row>
      <xdr:rowOff>85727</xdr:rowOff>
    </xdr:from>
    <xdr:to>
      <xdr:col>6</xdr:col>
      <xdr:colOff>385764</xdr:colOff>
      <xdr:row>35</xdr:row>
      <xdr:rowOff>154305</xdr:rowOff>
    </xdr:to>
    <xdr:cxnSp macro="">
      <xdr:nvCxnSpPr>
        <xdr:cNvPr id="265" name="Dirsek Bağlayıcısı 264"/>
        <xdr:cNvCxnSpPr>
          <a:endCxn id="255" idx="0"/>
        </xdr:cNvCxnSpPr>
      </xdr:nvCxnSpPr>
      <xdr:spPr>
        <a:xfrm rot="16200000" flipH="1">
          <a:off x="2973232" y="6894674"/>
          <a:ext cx="249553" cy="61910"/>
        </a:xfrm>
        <a:prstGeom prst="bentConnector3">
          <a:avLst>
            <a:gd name="adj1" fmla="val 5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123825</xdr:colOff>
      <xdr:row>39</xdr:row>
      <xdr:rowOff>38100</xdr:rowOff>
    </xdr:from>
    <xdr:to>
      <xdr:col>6</xdr:col>
      <xdr:colOff>390525</xdr:colOff>
      <xdr:row>39</xdr:row>
      <xdr:rowOff>142875</xdr:rowOff>
    </xdr:to>
    <xdr:cxnSp macro="">
      <xdr:nvCxnSpPr>
        <xdr:cNvPr id="266" name="Dirsek Bağlayıcısı 265"/>
        <xdr:cNvCxnSpPr/>
      </xdr:nvCxnSpPr>
      <xdr:spPr>
        <a:xfrm flipV="1">
          <a:off x="2867025" y="7658100"/>
          <a:ext cx="266700" cy="104775"/>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95250</xdr:colOff>
      <xdr:row>56</xdr:row>
      <xdr:rowOff>171450</xdr:rowOff>
    </xdr:from>
    <xdr:to>
      <xdr:col>7</xdr:col>
      <xdr:colOff>171451</xdr:colOff>
      <xdr:row>64</xdr:row>
      <xdr:rowOff>142875</xdr:rowOff>
    </xdr:to>
    <xdr:sp macro="" textlink="">
      <xdr:nvSpPr>
        <xdr:cNvPr id="267" name="Rectangle 1170" descr="Büyük kılavuz"/>
        <xdr:cNvSpPr>
          <a:spLocks noChangeArrowheads="1"/>
        </xdr:cNvSpPr>
      </xdr:nvSpPr>
      <xdr:spPr bwMode="auto">
        <a:xfrm>
          <a:off x="3295650" y="13220700"/>
          <a:ext cx="76201" cy="1419225"/>
        </a:xfrm>
        <a:prstGeom prst="rect">
          <a:avLst/>
        </a:prstGeom>
        <a:pattFill prst="lgGrid">
          <a:fgClr>
            <a:srgbClr val="000000">
              <a:alpha val="23921"/>
            </a:srgbClr>
          </a:fgClr>
          <a:bgClr>
            <a:srgbClr val="FFFFFF">
              <a:alpha val="23921"/>
            </a:srgbClr>
          </a:bgClr>
        </a:pattFill>
        <a:ln w="12700"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11</xdr:col>
      <xdr:colOff>28575</xdr:colOff>
      <xdr:row>61</xdr:row>
      <xdr:rowOff>104774</xdr:rowOff>
    </xdr:from>
    <xdr:to>
      <xdr:col>12</xdr:col>
      <xdr:colOff>28575</xdr:colOff>
      <xdr:row>62</xdr:row>
      <xdr:rowOff>142874</xdr:rowOff>
    </xdr:to>
    <xdr:sp macro="" textlink="">
      <xdr:nvSpPr>
        <xdr:cNvPr id="268" name="Dikdörtgen 267"/>
        <xdr:cNvSpPr/>
      </xdr:nvSpPr>
      <xdr:spPr>
        <a:xfrm>
          <a:off x="5057775" y="14058899"/>
          <a:ext cx="457200" cy="219075"/>
        </a:xfrm>
        <a:prstGeom prst="rect">
          <a:avLst/>
        </a:prstGeom>
        <a:solidFill>
          <a:schemeClr val="bg1"/>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18</xdr:col>
      <xdr:colOff>19050</xdr:colOff>
      <xdr:row>55</xdr:row>
      <xdr:rowOff>171450</xdr:rowOff>
    </xdr:from>
    <xdr:to>
      <xdr:col>19</xdr:col>
      <xdr:colOff>0</xdr:colOff>
      <xdr:row>56</xdr:row>
      <xdr:rowOff>171451</xdr:rowOff>
    </xdr:to>
    <xdr:sp macro="" textlink="">
      <xdr:nvSpPr>
        <xdr:cNvPr id="269" name="Dikdörtgen 268"/>
        <xdr:cNvSpPr/>
      </xdr:nvSpPr>
      <xdr:spPr>
        <a:xfrm>
          <a:off x="8248650" y="13039725"/>
          <a:ext cx="438150" cy="180976"/>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13</xdr:col>
      <xdr:colOff>247650</xdr:colOff>
      <xdr:row>35</xdr:row>
      <xdr:rowOff>19050</xdr:rowOff>
    </xdr:from>
    <xdr:to>
      <xdr:col>13</xdr:col>
      <xdr:colOff>247650</xdr:colOff>
      <xdr:row>50</xdr:row>
      <xdr:rowOff>76200</xdr:rowOff>
    </xdr:to>
    <xdr:sp macro="" textlink="">
      <xdr:nvSpPr>
        <xdr:cNvPr id="270" name="Line 1176"/>
        <xdr:cNvSpPr>
          <a:spLocks noChangeShapeType="1"/>
        </xdr:cNvSpPr>
      </xdr:nvSpPr>
      <xdr:spPr bwMode="auto">
        <a:xfrm>
          <a:off x="6191250" y="6915150"/>
          <a:ext cx="0" cy="277177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114300</xdr:colOff>
      <xdr:row>36</xdr:row>
      <xdr:rowOff>0</xdr:rowOff>
    </xdr:from>
    <xdr:to>
      <xdr:col>13</xdr:col>
      <xdr:colOff>352425</xdr:colOff>
      <xdr:row>36</xdr:row>
      <xdr:rowOff>0</xdr:rowOff>
    </xdr:to>
    <xdr:sp macro="" textlink="">
      <xdr:nvSpPr>
        <xdr:cNvPr id="273" name="Line 1176"/>
        <xdr:cNvSpPr>
          <a:spLocks noChangeShapeType="1"/>
        </xdr:cNvSpPr>
      </xdr:nvSpPr>
      <xdr:spPr bwMode="auto">
        <a:xfrm>
          <a:off x="6057900" y="7077075"/>
          <a:ext cx="238125"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190500</xdr:colOff>
      <xdr:row>36</xdr:row>
      <xdr:rowOff>0</xdr:rowOff>
    </xdr:from>
    <xdr:to>
      <xdr:col>15</xdr:col>
      <xdr:colOff>200025</xdr:colOff>
      <xdr:row>36</xdr:row>
      <xdr:rowOff>0</xdr:rowOff>
    </xdr:to>
    <xdr:sp macro="" textlink="">
      <xdr:nvSpPr>
        <xdr:cNvPr id="274" name="Line 1176"/>
        <xdr:cNvSpPr>
          <a:spLocks noChangeShapeType="1"/>
        </xdr:cNvSpPr>
      </xdr:nvSpPr>
      <xdr:spPr bwMode="auto">
        <a:xfrm>
          <a:off x="6591300" y="7077075"/>
          <a:ext cx="466725"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104775</xdr:colOff>
      <xdr:row>41</xdr:row>
      <xdr:rowOff>66675</xdr:rowOff>
    </xdr:from>
    <xdr:to>
      <xdr:col>13</xdr:col>
      <xdr:colOff>342900</xdr:colOff>
      <xdr:row>41</xdr:row>
      <xdr:rowOff>66675</xdr:rowOff>
    </xdr:to>
    <xdr:sp macro="" textlink="">
      <xdr:nvSpPr>
        <xdr:cNvPr id="275" name="Line 1176"/>
        <xdr:cNvSpPr>
          <a:spLocks noChangeShapeType="1"/>
        </xdr:cNvSpPr>
      </xdr:nvSpPr>
      <xdr:spPr bwMode="auto">
        <a:xfrm>
          <a:off x="6048375" y="8048625"/>
          <a:ext cx="238125"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114300</xdr:colOff>
      <xdr:row>40</xdr:row>
      <xdr:rowOff>19050</xdr:rowOff>
    </xdr:from>
    <xdr:to>
      <xdr:col>13</xdr:col>
      <xdr:colOff>352425</xdr:colOff>
      <xdr:row>40</xdr:row>
      <xdr:rowOff>19050</xdr:rowOff>
    </xdr:to>
    <xdr:sp macro="" textlink="">
      <xdr:nvSpPr>
        <xdr:cNvPr id="276" name="Line 1176"/>
        <xdr:cNvSpPr>
          <a:spLocks noChangeShapeType="1"/>
        </xdr:cNvSpPr>
      </xdr:nvSpPr>
      <xdr:spPr bwMode="auto">
        <a:xfrm>
          <a:off x="6057900" y="7820025"/>
          <a:ext cx="238125"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152400</xdr:colOff>
      <xdr:row>44</xdr:row>
      <xdr:rowOff>0</xdr:rowOff>
    </xdr:from>
    <xdr:to>
      <xdr:col>13</xdr:col>
      <xdr:colOff>390525</xdr:colOff>
      <xdr:row>44</xdr:row>
      <xdr:rowOff>0</xdr:rowOff>
    </xdr:to>
    <xdr:sp macro="" textlink="">
      <xdr:nvSpPr>
        <xdr:cNvPr id="277" name="Line 1176"/>
        <xdr:cNvSpPr>
          <a:spLocks noChangeShapeType="1"/>
        </xdr:cNvSpPr>
      </xdr:nvSpPr>
      <xdr:spPr bwMode="auto">
        <a:xfrm>
          <a:off x="6096000" y="8524875"/>
          <a:ext cx="238125"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104775</xdr:colOff>
      <xdr:row>38</xdr:row>
      <xdr:rowOff>0</xdr:rowOff>
    </xdr:from>
    <xdr:to>
      <xdr:col>13</xdr:col>
      <xdr:colOff>342900</xdr:colOff>
      <xdr:row>38</xdr:row>
      <xdr:rowOff>0</xdr:rowOff>
    </xdr:to>
    <xdr:sp macro="" textlink="">
      <xdr:nvSpPr>
        <xdr:cNvPr id="278" name="Line 1176"/>
        <xdr:cNvSpPr>
          <a:spLocks noChangeShapeType="1"/>
        </xdr:cNvSpPr>
      </xdr:nvSpPr>
      <xdr:spPr bwMode="auto">
        <a:xfrm>
          <a:off x="6048375" y="7439025"/>
          <a:ext cx="238125"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15</xdr:col>
      <xdr:colOff>95250</xdr:colOff>
      <xdr:row>35</xdr:row>
      <xdr:rowOff>104775</xdr:rowOff>
    </xdr:from>
    <xdr:to>
      <xdr:col>15</xdr:col>
      <xdr:colOff>95250</xdr:colOff>
      <xdr:row>50</xdr:row>
      <xdr:rowOff>161925</xdr:rowOff>
    </xdr:to>
    <xdr:sp macro="" textlink="">
      <xdr:nvSpPr>
        <xdr:cNvPr id="279" name="Line 1176"/>
        <xdr:cNvSpPr>
          <a:spLocks noChangeShapeType="1"/>
        </xdr:cNvSpPr>
      </xdr:nvSpPr>
      <xdr:spPr bwMode="auto">
        <a:xfrm>
          <a:off x="6953250" y="7000875"/>
          <a:ext cx="0" cy="277177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114300</xdr:colOff>
      <xdr:row>37</xdr:row>
      <xdr:rowOff>0</xdr:rowOff>
    </xdr:from>
    <xdr:to>
      <xdr:col>13</xdr:col>
      <xdr:colOff>352425</xdr:colOff>
      <xdr:row>37</xdr:row>
      <xdr:rowOff>0</xdr:rowOff>
    </xdr:to>
    <xdr:sp macro="" textlink="">
      <xdr:nvSpPr>
        <xdr:cNvPr id="286" name="Line 1176"/>
        <xdr:cNvSpPr>
          <a:spLocks noChangeShapeType="1"/>
        </xdr:cNvSpPr>
      </xdr:nvSpPr>
      <xdr:spPr bwMode="auto">
        <a:xfrm>
          <a:off x="6057900" y="7258050"/>
          <a:ext cx="238125"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6</xdr:col>
      <xdr:colOff>47625</xdr:colOff>
      <xdr:row>36</xdr:row>
      <xdr:rowOff>142875</xdr:rowOff>
    </xdr:from>
    <xdr:to>
      <xdr:col>6</xdr:col>
      <xdr:colOff>304800</xdr:colOff>
      <xdr:row>38</xdr:row>
      <xdr:rowOff>28575</xdr:rowOff>
    </xdr:to>
    <xdr:sp macro="" textlink="">
      <xdr:nvSpPr>
        <xdr:cNvPr id="287" name="Oval 1194"/>
        <xdr:cNvSpPr>
          <a:spLocks noChangeArrowheads="1"/>
        </xdr:cNvSpPr>
      </xdr:nvSpPr>
      <xdr:spPr bwMode="auto">
        <a:xfrm>
          <a:off x="2790825" y="7219950"/>
          <a:ext cx="257175" cy="247650"/>
        </a:xfrm>
        <a:prstGeom prst="ellipse">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8"/>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104775</xdr:colOff>
      <xdr:row>40</xdr:row>
      <xdr:rowOff>142875</xdr:rowOff>
    </xdr:from>
    <xdr:to>
      <xdr:col>11</xdr:col>
      <xdr:colOff>295275</xdr:colOff>
      <xdr:row>40</xdr:row>
      <xdr:rowOff>142875</xdr:rowOff>
    </xdr:to>
    <xdr:sp macro="" textlink="">
      <xdr:nvSpPr>
        <xdr:cNvPr id="288" name="Line 1179"/>
        <xdr:cNvSpPr>
          <a:spLocks noChangeShapeType="1"/>
        </xdr:cNvSpPr>
      </xdr:nvSpPr>
      <xdr:spPr bwMode="auto">
        <a:xfrm flipV="1">
          <a:off x="4219575" y="7943850"/>
          <a:ext cx="110490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clientData/>
  </xdr:twoCellAnchor>
  <xdr:twoCellAnchor>
    <xdr:from>
      <xdr:col>9</xdr:col>
      <xdr:colOff>409575</xdr:colOff>
      <xdr:row>61</xdr:row>
      <xdr:rowOff>104774</xdr:rowOff>
    </xdr:from>
    <xdr:to>
      <xdr:col>10</xdr:col>
      <xdr:colOff>200025</xdr:colOff>
      <xdr:row>62</xdr:row>
      <xdr:rowOff>142875</xdr:rowOff>
    </xdr:to>
    <xdr:sp macro="" textlink="">
      <xdr:nvSpPr>
        <xdr:cNvPr id="289" name="Dikdörtgen 288"/>
        <xdr:cNvSpPr/>
      </xdr:nvSpPr>
      <xdr:spPr>
        <a:xfrm>
          <a:off x="4524375" y="14058899"/>
          <a:ext cx="247650" cy="219076"/>
        </a:xfrm>
        <a:prstGeom prst="rect">
          <a:avLst/>
        </a:prstGeom>
        <a:solidFill>
          <a:schemeClr val="bg1"/>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10</xdr:col>
      <xdr:colOff>114300</xdr:colOff>
      <xdr:row>40</xdr:row>
      <xdr:rowOff>38100</xdr:rowOff>
    </xdr:from>
    <xdr:to>
      <xdr:col>10</xdr:col>
      <xdr:colOff>409575</xdr:colOff>
      <xdr:row>41</xdr:row>
      <xdr:rowOff>66675</xdr:rowOff>
    </xdr:to>
    <xdr:sp macro="" textlink="">
      <xdr:nvSpPr>
        <xdr:cNvPr id="290" name="Dikdörtgen 289"/>
        <xdr:cNvSpPr/>
      </xdr:nvSpPr>
      <xdr:spPr>
        <a:xfrm>
          <a:off x="4686300" y="7839075"/>
          <a:ext cx="295275" cy="209550"/>
        </a:xfrm>
        <a:prstGeom prst="rect">
          <a:avLst/>
        </a:prstGeom>
        <a:solidFill>
          <a:schemeClr val="bg1"/>
        </a:solidFill>
        <a:ln w="12700">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2</xdr:col>
      <xdr:colOff>438150</xdr:colOff>
      <xdr:row>37</xdr:row>
      <xdr:rowOff>0</xdr:rowOff>
    </xdr:from>
    <xdr:to>
      <xdr:col>3</xdr:col>
      <xdr:colOff>238125</xdr:colOff>
      <xdr:row>38</xdr:row>
      <xdr:rowOff>28575</xdr:rowOff>
    </xdr:to>
    <xdr:sp macro="" textlink="">
      <xdr:nvSpPr>
        <xdr:cNvPr id="291" name="Dikdörtgen 290"/>
        <xdr:cNvSpPr/>
      </xdr:nvSpPr>
      <xdr:spPr>
        <a:xfrm>
          <a:off x="1352550" y="7258050"/>
          <a:ext cx="257175" cy="209550"/>
        </a:xfrm>
        <a:prstGeom prst="rect">
          <a:avLst/>
        </a:prstGeom>
        <a:solidFill>
          <a:schemeClr val="bg1"/>
        </a:solidFill>
        <a:ln w="12700">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10</xdr:col>
      <xdr:colOff>228601</xdr:colOff>
      <xdr:row>8</xdr:row>
      <xdr:rowOff>9525</xdr:rowOff>
    </xdr:from>
    <xdr:to>
      <xdr:col>11</xdr:col>
      <xdr:colOff>38101</xdr:colOff>
      <xdr:row>9</xdr:row>
      <xdr:rowOff>28576</xdr:rowOff>
    </xdr:to>
    <xdr:sp macro="" textlink="">
      <xdr:nvSpPr>
        <xdr:cNvPr id="292" name="Dikdörtgen 291"/>
        <xdr:cNvSpPr/>
      </xdr:nvSpPr>
      <xdr:spPr>
        <a:xfrm>
          <a:off x="4800601" y="1476375"/>
          <a:ext cx="266700" cy="200026"/>
        </a:xfrm>
        <a:prstGeom prst="rect">
          <a:avLst/>
        </a:prstGeom>
        <a:solidFill>
          <a:schemeClr val="bg1"/>
        </a:solidFill>
        <a:ln w="12700">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2</xdr:col>
      <xdr:colOff>390525</xdr:colOff>
      <xdr:row>8</xdr:row>
      <xdr:rowOff>0</xdr:rowOff>
    </xdr:from>
    <xdr:to>
      <xdr:col>3</xdr:col>
      <xdr:colOff>238125</xdr:colOff>
      <xdr:row>9</xdr:row>
      <xdr:rowOff>0</xdr:rowOff>
    </xdr:to>
    <xdr:sp macro="" textlink="">
      <xdr:nvSpPr>
        <xdr:cNvPr id="293" name="Dikdörtgen 292"/>
        <xdr:cNvSpPr/>
      </xdr:nvSpPr>
      <xdr:spPr>
        <a:xfrm>
          <a:off x="1304925" y="1466850"/>
          <a:ext cx="304800" cy="180975"/>
        </a:xfrm>
        <a:prstGeom prst="rect">
          <a:avLst/>
        </a:prstGeom>
        <a:solidFill>
          <a:schemeClr val="bg1"/>
        </a:solidFill>
        <a:ln w="12700">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11</xdr:col>
      <xdr:colOff>38099</xdr:colOff>
      <xdr:row>8</xdr:row>
      <xdr:rowOff>9524</xdr:rowOff>
    </xdr:from>
    <xdr:to>
      <xdr:col>11</xdr:col>
      <xdr:colOff>409574</xdr:colOff>
      <xdr:row>9</xdr:row>
      <xdr:rowOff>28574</xdr:rowOff>
    </xdr:to>
    <xdr:sp macro="" textlink="">
      <xdr:nvSpPr>
        <xdr:cNvPr id="294" name="Dikdörtgen 293"/>
        <xdr:cNvSpPr/>
      </xdr:nvSpPr>
      <xdr:spPr>
        <a:xfrm>
          <a:off x="5067299" y="1476374"/>
          <a:ext cx="371475" cy="200025"/>
        </a:xfrm>
        <a:prstGeom prst="rect">
          <a:avLst/>
        </a:prstGeom>
        <a:solidFill>
          <a:schemeClr val="bg1"/>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10</xdr:col>
      <xdr:colOff>95250</xdr:colOff>
      <xdr:row>8</xdr:row>
      <xdr:rowOff>9525</xdr:rowOff>
    </xdr:from>
    <xdr:to>
      <xdr:col>10</xdr:col>
      <xdr:colOff>219075</xdr:colOff>
      <xdr:row>9</xdr:row>
      <xdr:rowOff>28575</xdr:rowOff>
    </xdr:to>
    <xdr:sp macro="" textlink="">
      <xdr:nvSpPr>
        <xdr:cNvPr id="295" name="Dikdörtgen 294"/>
        <xdr:cNvSpPr/>
      </xdr:nvSpPr>
      <xdr:spPr>
        <a:xfrm>
          <a:off x="4667250" y="1476375"/>
          <a:ext cx="123825" cy="200025"/>
        </a:xfrm>
        <a:prstGeom prst="rect">
          <a:avLst/>
        </a:prstGeom>
        <a:solidFill>
          <a:schemeClr val="bg1"/>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3</xdr:col>
      <xdr:colOff>238125</xdr:colOff>
      <xdr:row>8</xdr:row>
      <xdr:rowOff>0</xdr:rowOff>
    </xdr:from>
    <xdr:to>
      <xdr:col>3</xdr:col>
      <xdr:colOff>361950</xdr:colOff>
      <xdr:row>9</xdr:row>
      <xdr:rowOff>19050</xdr:rowOff>
    </xdr:to>
    <xdr:sp macro="" textlink="">
      <xdr:nvSpPr>
        <xdr:cNvPr id="296" name="Dikdörtgen 295"/>
        <xdr:cNvSpPr/>
      </xdr:nvSpPr>
      <xdr:spPr>
        <a:xfrm>
          <a:off x="1609725" y="1466850"/>
          <a:ext cx="123825" cy="200025"/>
        </a:xfrm>
        <a:prstGeom prst="rect">
          <a:avLst/>
        </a:prstGeom>
        <a:solidFill>
          <a:schemeClr val="bg1"/>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3</xdr:col>
      <xdr:colOff>228599</xdr:colOff>
      <xdr:row>4</xdr:row>
      <xdr:rowOff>142875</xdr:rowOff>
    </xdr:from>
    <xdr:to>
      <xdr:col>10</xdr:col>
      <xdr:colOff>209550</xdr:colOff>
      <xdr:row>14</xdr:row>
      <xdr:rowOff>0</xdr:rowOff>
    </xdr:to>
    <xdr:sp macro="" textlink="">
      <xdr:nvSpPr>
        <xdr:cNvPr id="297" name="Rectangle 1170" descr="Büyük kılavuz"/>
        <xdr:cNvSpPr>
          <a:spLocks noChangeArrowheads="1"/>
        </xdr:cNvSpPr>
      </xdr:nvSpPr>
      <xdr:spPr bwMode="auto">
        <a:xfrm>
          <a:off x="1600199" y="885825"/>
          <a:ext cx="3181351" cy="1666875"/>
        </a:xfrm>
        <a:prstGeom prst="rect">
          <a:avLst/>
        </a:prstGeom>
        <a:pattFill prst="lgGrid">
          <a:fgClr>
            <a:srgbClr val="000000">
              <a:alpha val="23921"/>
            </a:srgbClr>
          </a:fgClr>
          <a:bgClr>
            <a:srgbClr val="FFFFFF">
              <a:alpha val="23921"/>
            </a:srgbClr>
          </a:bgClr>
        </a:pattFill>
        <a:ln w="5397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161925</xdr:colOff>
      <xdr:row>21</xdr:row>
      <xdr:rowOff>9525</xdr:rowOff>
    </xdr:from>
    <xdr:to>
      <xdr:col>12</xdr:col>
      <xdr:colOff>352425</xdr:colOff>
      <xdr:row>21</xdr:row>
      <xdr:rowOff>9525</xdr:rowOff>
    </xdr:to>
    <xdr:sp macro="" textlink="">
      <xdr:nvSpPr>
        <xdr:cNvPr id="298" name="Line 1150"/>
        <xdr:cNvSpPr>
          <a:spLocks noChangeShapeType="1"/>
        </xdr:cNvSpPr>
      </xdr:nvSpPr>
      <xdr:spPr bwMode="auto">
        <a:xfrm>
          <a:off x="419100" y="3829050"/>
          <a:ext cx="54197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447675</xdr:colOff>
      <xdr:row>179</xdr:row>
      <xdr:rowOff>38100</xdr:rowOff>
    </xdr:from>
    <xdr:to>
      <xdr:col>9</xdr:col>
      <xdr:colOff>428624</xdr:colOff>
      <xdr:row>188</xdr:row>
      <xdr:rowOff>66675</xdr:rowOff>
    </xdr:to>
    <xdr:sp macro="" textlink="">
      <xdr:nvSpPr>
        <xdr:cNvPr id="299" name="Dikdörtgen 298"/>
        <xdr:cNvSpPr/>
      </xdr:nvSpPr>
      <xdr:spPr>
        <a:xfrm>
          <a:off x="1362075" y="34975800"/>
          <a:ext cx="3181349" cy="1571625"/>
        </a:xfrm>
        <a:prstGeom prst="rect">
          <a:avLst/>
        </a:prstGeom>
        <a:pattFill prst="solidDmnd">
          <a:fgClr>
            <a:schemeClr val="accent1"/>
          </a:fgClr>
          <a:bgClr>
            <a:schemeClr val="bg1"/>
          </a:bgClr>
        </a:pattFill>
        <a:ln w="60325">
          <a:solidFill>
            <a:schemeClr val="accent1">
              <a:shade val="50000"/>
              <a:alpha val="93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2</xdr:col>
      <xdr:colOff>447675</xdr:colOff>
      <xdr:row>179</xdr:row>
      <xdr:rowOff>9525</xdr:rowOff>
    </xdr:from>
    <xdr:to>
      <xdr:col>9</xdr:col>
      <xdr:colOff>428626</xdr:colOff>
      <xdr:row>188</xdr:row>
      <xdr:rowOff>47625</xdr:rowOff>
    </xdr:to>
    <xdr:sp macro="" textlink="">
      <xdr:nvSpPr>
        <xdr:cNvPr id="300" name="Rectangle 1170" descr="Büyük kılavuz"/>
        <xdr:cNvSpPr>
          <a:spLocks noChangeArrowheads="1"/>
        </xdr:cNvSpPr>
      </xdr:nvSpPr>
      <xdr:spPr bwMode="auto">
        <a:xfrm>
          <a:off x="1362075" y="34947225"/>
          <a:ext cx="3181351" cy="1581150"/>
        </a:xfrm>
        <a:prstGeom prst="rect">
          <a:avLst/>
        </a:prstGeom>
        <a:pattFill prst="lgGrid">
          <a:fgClr>
            <a:srgbClr val="000000">
              <a:alpha val="23921"/>
            </a:srgbClr>
          </a:fgClr>
          <a:bgClr>
            <a:srgbClr val="FFFFFF">
              <a:alpha val="23921"/>
            </a:srgbClr>
          </a:bgClr>
        </a:pattFill>
        <a:ln w="5397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1</xdr:colOff>
      <xdr:row>188</xdr:row>
      <xdr:rowOff>171451</xdr:rowOff>
    </xdr:from>
    <xdr:to>
      <xdr:col>6</xdr:col>
      <xdr:colOff>238125</xdr:colOff>
      <xdr:row>189</xdr:row>
      <xdr:rowOff>45720</xdr:rowOff>
    </xdr:to>
    <xdr:sp macro="" textlink="">
      <xdr:nvSpPr>
        <xdr:cNvPr id="301" name="Dikdörtgen 300"/>
        <xdr:cNvSpPr/>
      </xdr:nvSpPr>
      <xdr:spPr>
        <a:xfrm>
          <a:off x="1371601" y="36652201"/>
          <a:ext cx="1609724" cy="74294"/>
        </a:xfrm>
        <a:prstGeom prst="rect">
          <a:avLst/>
        </a:prstGeom>
        <a:pattFill prst="ltVert">
          <a:fgClr>
            <a:schemeClr val="accent1"/>
          </a:fgClr>
          <a:bgClr>
            <a:schemeClr val="bg1"/>
          </a:bgClr>
        </a:pattFill>
        <a:ln w="31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2</xdr:col>
      <xdr:colOff>400050</xdr:colOff>
      <xdr:row>188</xdr:row>
      <xdr:rowOff>152401</xdr:rowOff>
    </xdr:from>
    <xdr:to>
      <xdr:col>3</xdr:col>
      <xdr:colOff>114300</xdr:colOff>
      <xdr:row>189</xdr:row>
      <xdr:rowOff>104776</xdr:rowOff>
    </xdr:to>
    <xdr:sp macro="" textlink="">
      <xdr:nvSpPr>
        <xdr:cNvPr id="302" name="Yarım Çerçeve 301"/>
        <xdr:cNvSpPr/>
      </xdr:nvSpPr>
      <xdr:spPr>
        <a:xfrm flipV="1">
          <a:off x="1314450" y="36633151"/>
          <a:ext cx="171450" cy="152400"/>
        </a:xfrm>
        <a:prstGeom prst="halfFrame">
          <a:avLst/>
        </a:prstGeom>
        <a:noFill/>
        <a:ln w="158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solidFill>
              <a:schemeClr val="tx1"/>
            </a:solidFill>
          </a:endParaRPr>
        </a:p>
      </xdr:txBody>
    </xdr:sp>
    <xdr:clientData/>
  </xdr:twoCellAnchor>
  <xdr:twoCellAnchor>
    <xdr:from>
      <xdr:col>9</xdr:col>
      <xdr:colOff>314324</xdr:colOff>
      <xdr:row>188</xdr:row>
      <xdr:rowOff>161925</xdr:rowOff>
    </xdr:from>
    <xdr:to>
      <xdr:col>10</xdr:col>
      <xdr:colOff>9524</xdr:colOff>
      <xdr:row>189</xdr:row>
      <xdr:rowOff>104775</xdr:rowOff>
    </xdr:to>
    <xdr:sp macro="" textlink="">
      <xdr:nvSpPr>
        <xdr:cNvPr id="303" name="Yarım Çerçeve 302"/>
        <xdr:cNvSpPr/>
      </xdr:nvSpPr>
      <xdr:spPr>
        <a:xfrm flipH="1" flipV="1">
          <a:off x="4429124" y="36642675"/>
          <a:ext cx="152400" cy="142875"/>
        </a:xfrm>
        <a:prstGeom prst="halfFrame">
          <a:avLst/>
        </a:prstGeom>
        <a:noFill/>
        <a:ln w="158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solidFill>
              <a:schemeClr val="tx1"/>
            </a:solidFill>
          </a:endParaRPr>
        </a:p>
      </xdr:txBody>
    </xdr:sp>
    <xdr:clientData/>
  </xdr:twoCellAnchor>
  <xdr:twoCellAnchor>
    <xdr:from>
      <xdr:col>4</xdr:col>
      <xdr:colOff>314325</xdr:colOff>
      <xdr:row>189</xdr:row>
      <xdr:rowOff>66675</xdr:rowOff>
    </xdr:from>
    <xdr:to>
      <xdr:col>4</xdr:col>
      <xdr:colOff>400050</xdr:colOff>
      <xdr:row>189</xdr:row>
      <xdr:rowOff>142875</xdr:rowOff>
    </xdr:to>
    <xdr:sp macro="" textlink="">
      <xdr:nvSpPr>
        <xdr:cNvPr id="304" name="Dikdörtgen 303"/>
        <xdr:cNvSpPr/>
      </xdr:nvSpPr>
      <xdr:spPr>
        <a:xfrm>
          <a:off x="2143125" y="36747450"/>
          <a:ext cx="85725" cy="762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p>
      </xdr:txBody>
    </xdr:sp>
    <xdr:clientData/>
  </xdr:twoCellAnchor>
  <xdr:twoCellAnchor>
    <xdr:from>
      <xdr:col>6</xdr:col>
      <xdr:colOff>209551</xdr:colOff>
      <xdr:row>179</xdr:row>
      <xdr:rowOff>9525</xdr:rowOff>
    </xdr:from>
    <xdr:to>
      <xdr:col>6</xdr:col>
      <xdr:colOff>209551</xdr:colOff>
      <xdr:row>188</xdr:row>
      <xdr:rowOff>47625</xdr:rowOff>
    </xdr:to>
    <xdr:cxnSp macro="">
      <xdr:nvCxnSpPr>
        <xdr:cNvPr id="305" name="Düz Bağlayıcı 304"/>
        <xdr:cNvCxnSpPr>
          <a:stCxn id="300" idx="0"/>
          <a:endCxn id="300" idx="2"/>
        </xdr:cNvCxnSpPr>
      </xdr:nvCxnSpPr>
      <xdr:spPr>
        <a:xfrm>
          <a:off x="2952751" y="34947225"/>
          <a:ext cx="0" cy="1581150"/>
        </a:xfrm>
        <a:prstGeom prst="line">
          <a:avLst/>
        </a:prstGeom>
        <a:ln w="444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266700</xdr:colOff>
      <xdr:row>179</xdr:row>
      <xdr:rowOff>19050</xdr:rowOff>
    </xdr:from>
    <xdr:to>
      <xdr:col>6</xdr:col>
      <xdr:colOff>266700</xdr:colOff>
      <xdr:row>188</xdr:row>
      <xdr:rowOff>57150</xdr:rowOff>
    </xdr:to>
    <xdr:cxnSp macro="">
      <xdr:nvCxnSpPr>
        <xdr:cNvPr id="306" name="Düz Bağlayıcı 305"/>
        <xdr:cNvCxnSpPr/>
      </xdr:nvCxnSpPr>
      <xdr:spPr>
        <a:xfrm>
          <a:off x="3009900" y="34956750"/>
          <a:ext cx="0" cy="1581150"/>
        </a:xfrm>
        <a:prstGeom prst="line">
          <a:avLst/>
        </a:prstGeom>
        <a:ln w="444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257174</xdr:colOff>
      <xdr:row>188</xdr:row>
      <xdr:rowOff>171451</xdr:rowOff>
    </xdr:from>
    <xdr:to>
      <xdr:col>9</xdr:col>
      <xdr:colOff>400049</xdr:colOff>
      <xdr:row>189</xdr:row>
      <xdr:rowOff>45720</xdr:rowOff>
    </xdr:to>
    <xdr:sp macro="" textlink="">
      <xdr:nvSpPr>
        <xdr:cNvPr id="307" name="Dikdörtgen 306"/>
        <xdr:cNvSpPr/>
      </xdr:nvSpPr>
      <xdr:spPr>
        <a:xfrm>
          <a:off x="3000374" y="36652201"/>
          <a:ext cx="1514475" cy="74294"/>
        </a:xfrm>
        <a:prstGeom prst="rect">
          <a:avLst/>
        </a:prstGeom>
        <a:pattFill prst="ltVert">
          <a:fgClr>
            <a:schemeClr val="accent1"/>
          </a:fgClr>
          <a:bgClr>
            <a:schemeClr val="bg1"/>
          </a:bgClr>
        </a:pattFill>
        <a:ln w="31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tr-TR"/>
        </a:p>
      </xdr:txBody>
    </xdr:sp>
    <xdr:clientData/>
  </xdr:twoCellAnchor>
  <xdr:twoCellAnchor>
    <xdr:from>
      <xdr:col>6</xdr:col>
      <xdr:colOff>238125</xdr:colOff>
      <xdr:row>182</xdr:row>
      <xdr:rowOff>9525</xdr:rowOff>
    </xdr:from>
    <xdr:to>
      <xdr:col>9</xdr:col>
      <xdr:colOff>400050</xdr:colOff>
      <xdr:row>182</xdr:row>
      <xdr:rowOff>9526</xdr:rowOff>
    </xdr:to>
    <xdr:cxnSp macro="">
      <xdr:nvCxnSpPr>
        <xdr:cNvPr id="308" name="Düz Bağlayıcı 307"/>
        <xdr:cNvCxnSpPr/>
      </xdr:nvCxnSpPr>
      <xdr:spPr>
        <a:xfrm>
          <a:off x="2981325" y="35461575"/>
          <a:ext cx="1533525" cy="1"/>
        </a:xfrm>
        <a:prstGeom prst="line">
          <a:avLst/>
        </a:prstGeom>
        <a:ln w="44450" cmpd="sng">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257175</xdr:colOff>
      <xdr:row>184</xdr:row>
      <xdr:rowOff>171450</xdr:rowOff>
    </xdr:from>
    <xdr:to>
      <xdr:col>9</xdr:col>
      <xdr:colOff>419100</xdr:colOff>
      <xdr:row>184</xdr:row>
      <xdr:rowOff>171451</xdr:rowOff>
    </xdr:to>
    <xdr:cxnSp macro="">
      <xdr:nvCxnSpPr>
        <xdr:cNvPr id="309" name="Düz Bağlayıcı 308"/>
        <xdr:cNvCxnSpPr/>
      </xdr:nvCxnSpPr>
      <xdr:spPr>
        <a:xfrm>
          <a:off x="3000375" y="35966400"/>
          <a:ext cx="1533525" cy="1"/>
        </a:xfrm>
        <a:prstGeom prst="line">
          <a:avLst/>
        </a:prstGeom>
        <a:ln w="44450" cmpd="sng">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0</xdr:colOff>
      <xdr:row>182</xdr:row>
      <xdr:rowOff>19050</xdr:rowOff>
    </xdr:from>
    <xdr:to>
      <xdr:col>6</xdr:col>
      <xdr:colOff>200025</xdr:colOff>
      <xdr:row>182</xdr:row>
      <xdr:rowOff>28575</xdr:rowOff>
    </xdr:to>
    <xdr:cxnSp macro="">
      <xdr:nvCxnSpPr>
        <xdr:cNvPr id="310" name="Düz Bağlayıcı 309"/>
        <xdr:cNvCxnSpPr/>
      </xdr:nvCxnSpPr>
      <xdr:spPr>
        <a:xfrm>
          <a:off x="1371600" y="35471100"/>
          <a:ext cx="1571625" cy="9525"/>
        </a:xfrm>
        <a:prstGeom prst="line">
          <a:avLst/>
        </a:prstGeom>
        <a:ln w="44450" cmpd="sng">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0</xdr:colOff>
      <xdr:row>184</xdr:row>
      <xdr:rowOff>171450</xdr:rowOff>
    </xdr:from>
    <xdr:to>
      <xdr:col>6</xdr:col>
      <xdr:colOff>219075</xdr:colOff>
      <xdr:row>184</xdr:row>
      <xdr:rowOff>171450</xdr:rowOff>
    </xdr:to>
    <xdr:cxnSp macro="">
      <xdr:nvCxnSpPr>
        <xdr:cNvPr id="311" name="Düz Bağlayıcı 310"/>
        <xdr:cNvCxnSpPr/>
      </xdr:nvCxnSpPr>
      <xdr:spPr>
        <a:xfrm>
          <a:off x="1371600" y="35966400"/>
          <a:ext cx="1590675" cy="0"/>
        </a:xfrm>
        <a:prstGeom prst="line">
          <a:avLst/>
        </a:prstGeom>
        <a:ln w="44450" cmpd="sng">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142875</xdr:colOff>
      <xdr:row>189</xdr:row>
      <xdr:rowOff>66675</xdr:rowOff>
    </xdr:from>
    <xdr:to>
      <xdr:col>6</xdr:col>
      <xdr:colOff>228600</xdr:colOff>
      <xdr:row>189</xdr:row>
      <xdr:rowOff>142875</xdr:rowOff>
    </xdr:to>
    <xdr:sp macro="" textlink="">
      <xdr:nvSpPr>
        <xdr:cNvPr id="312" name="Dikdörtgen 311"/>
        <xdr:cNvSpPr/>
      </xdr:nvSpPr>
      <xdr:spPr>
        <a:xfrm>
          <a:off x="2886075" y="36747450"/>
          <a:ext cx="85725" cy="762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p>
      </xdr:txBody>
    </xdr:sp>
    <xdr:clientData/>
  </xdr:twoCellAnchor>
  <xdr:twoCellAnchor>
    <xdr:from>
      <xdr:col>8</xdr:col>
      <xdr:colOff>85725</xdr:colOff>
      <xdr:row>189</xdr:row>
      <xdr:rowOff>57150</xdr:rowOff>
    </xdr:from>
    <xdr:to>
      <xdr:col>8</xdr:col>
      <xdr:colOff>171450</xdr:colOff>
      <xdr:row>189</xdr:row>
      <xdr:rowOff>133350</xdr:rowOff>
    </xdr:to>
    <xdr:sp macro="" textlink="">
      <xdr:nvSpPr>
        <xdr:cNvPr id="313" name="Dikdörtgen 312"/>
        <xdr:cNvSpPr/>
      </xdr:nvSpPr>
      <xdr:spPr>
        <a:xfrm>
          <a:off x="3743325" y="36737925"/>
          <a:ext cx="85725" cy="762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p>
      </xdr:txBody>
    </xdr:sp>
    <xdr:clientData/>
  </xdr:twoCellAnchor>
  <xdr:twoCellAnchor>
    <xdr:from>
      <xdr:col>6</xdr:col>
      <xdr:colOff>266700</xdr:colOff>
      <xdr:row>189</xdr:row>
      <xdr:rowOff>66675</xdr:rowOff>
    </xdr:from>
    <xdr:to>
      <xdr:col>6</xdr:col>
      <xdr:colOff>352425</xdr:colOff>
      <xdr:row>189</xdr:row>
      <xdr:rowOff>142875</xdr:rowOff>
    </xdr:to>
    <xdr:sp macro="" textlink="">
      <xdr:nvSpPr>
        <xdr:cNvPr id="314" name="Dikdörtgen 313"/>
        <xdr:cNvSpPr/>
      </xdr:nvSpPr>
      <xdr:spPr>
        <a:xfrm>
          <a:off x="3009900" y="36747450"/>
          <a:ext cx="85725" cy="762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p>
      </xdr:txBody>
    </xdr:sp>
    <xdr:clientData/>
  </xdr:twoCellAnchor>
  <xdr:twoCellAnchor>
    <xdr:from>
      <xdr:col>1</xdr:col>
      <xdr:colOff>219075</xdr:colOff>
      <xdr:row>191</xdr:row>
      <xdr:rowOff>0</xdr:rowOff>
    </xdr:from>
    <xdr:to>
      <xdr:col>12</xdr:col>
      <xdr:colOff>409575</xdr:colOff>
      <xdr:row>191</xdr:row>
      <xdr:rowOff>0</xdr:rowOff>
    </xdr:to>
    <xdr:sp macro="" textlink="">
      <xdr:nvSpPr>
        <xdr:cNvPr id="315" name="Line 1150"/>
        <xdr:cNvSpPr>
          <a:spLocks noChangeShapeType="1"/>
        </xdr:cNvSpPr>
      </xdr:nvSpPr>
      <xdr:spPr bwMode="auto">
        <a:xfrm>
          <a:off x="476250" y="37080825"/>
          <a:ext cx="54197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0</xdr:colOff>
      <xdr:row>190</xdr:row>
      <xdr:rowOff>133350</xdr:rowOff>
    </xdr:from>
    <xdr:to>
      <xdr:col>3</xdr:col>
      <xdr:colOff>0</xdr:colOff>
      <xdr:row>192</xdr:row>
      <xdr:rowOff>114300</xdr:rowOff>
    </xdr:to>
    <xdr:sp macro="" textlink="">
      <xdr:nvSpPr>
        <xdr:cNvPr id="316" name="Line 1175"/>
        <xdr:cNvSpPr>
          <a:spLocks noChangeShapeType="1"/>
        </xdr:cNvSpPr>
      </xdr:nvSpPr>
      <xdr:spPr bwMode="auto">
        <a:xfrm>
          <a:off x="1371600" y="37014150"/>
          <a:ext cx="0" cy="38100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10</xdr:col>
      <xdr:colOff>0</xdr:colOff>
      <xdr:row>190</xdr:row>
      <xdr:rowOff>57150</xdr:rowOff>
    </xdr:from>
    <xdr:to>
      <xdr:col>10</xdr:col>
      <xdr:colOff>0</xdr:colOff>
      <xdr:row>192</xdr:row>
      <xdr:rowOff>133350</xdr:rowOff>
    </xdr:to>
    <xdr:sp macro="" textlink="">
      <xdr:nvSpPr>
        <xdr:cNvPr id="317" name="Line 1182"/>
        <xdr:cNvSpPr>
          <a:spLocks noChangeShapeType="1"/>
        </xdr:cNvSpPr>
      </xdr:nvSpPr>
      <xdr:spPr bwMode="auto">
        <a:xfrm>
          <a:off x="4572000" y="36937950"/>
          <a:ext cx="0" cy="47625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11</xdr:col>
      <xdr:colOff>161925</xdr:colOff>
      <xdr:row>178</xdr:row>
      <xdr:rowOff>0</xdr:rowOff>
    </xdr:from>
    <xdr:to>
      <xdr:col>11</xdr:col>
      <xdr:colOff>161925</xdr:colOff>
      <xdr:row>189</xdr:row>
      <xdr:rowOff>47625</xdr:rowOff>
    </xdr:to>
    <xdr:sp macro="" textlink="">
      <xdr:nvSpPr>
        <xdr:cNvPr id="318" name="Line 1182"/>
        <xdr:cNvSpPr>
          <a:spLocks noChangeShapeType="1"/>
        </xdr:cNvSpPr>
      </xdr:nvSpPr>
      <xdr:spPr bwMode="auto">
        <a:xfrm>
          <a:off x="5191125" y="34737675"/>
          <a:ext cx="0" cy="199072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11</xdr:col>
      <xdr:colOff>47625</xdr:colOff>
      <xdr:row>179</xdr:row>
      <xdr:rowOff>0</xdr:rowOff>
    </xdr:from>
    <xdr:to>
      <xdr:col>11</xdr:col>
      <xdr:colOff>295275</xdr:colOff>
      <xdr:row>179</xdr:row>
      <xdr:rowOff>0</xdr:rowOff>
    </xdr:to>
    <xdr:sp macro="" textlink="">
      <xdr:nvSpPr>
        <xdr:cNvPr id="319" name="Line 1219"/>
        <xdr:cNvSpPr>
          <a:spLocks noChangeShapeType="1"/>
        </xdr:cNvSpPr>
      </xdr:nvSpPr>
      <xdr:spPr bwMode="auto">
        <a:xfrm>
          <a:off x="5076825" y="34937700"/>
          <a:ext cx="247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28575</xdr:colOff>
      <xdr:row>188</xdr:row>
      <xdr:rowOff>38100</xdr:rowOff>
    </xdr:from>
    <xdr:to>
      <xdr:col>11</xdr:col>
      <xdr:colOff>276225</xdr:colOff>
      <xdr:row>188</xdr:row>
      <xdr:rowOff>38100</xdr:rowOff>
    </xdr:to>
    <xdr:sp macro="" textlink="">
      <xdr:nvSpPr>
        <xdr:cNvPr id="320" name="Line 1219"/>
        <xdr:cNvSpPr>
          <a:spLocks noChangeShapeType="1"/>
        </xdr:cNvSpPr>
      </xdr:nvSpPr>
      <xdr:spPr bwMode="auto">
        <a:xfrm>
          <a:off x="5057775" y="36518850"/>
          <a:ext cx="247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192</xdr:row>
      <xdr:rowOff>0</xdr:rowOff>
    </xdr:from>
    <xdr:to>
      <xdr:col>12</xdr:col>
      <xdr:colOff>190500</xdr:colOff>
      <xdr:row>192</xdr:row>
      <xdr:rowOff>0</xdr:rowOff>
    </xdr:to>
    <xdr:sp macro="" textlink="">
      <xdr:nvSpPr>
        <xdr:cNvPr id="321" name="Line 1150"/>
        <xdr:cNvSpPr>
          <a:spLocks noChangeShapeType="1"/>
        </xdr:cNvSpPr>
      </xdr:nvSpPr>
      <xdr:spPr bwMode="auto">
        <a:xfrm>
          <a:off x="257175" y="37280850"/>
          <a:ext cx="54197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6</xdr:col>
      <xdr:colOff>238125</xdr:colOff>
      <xdr:row>191</xdr:row>
      <xdr:rowOff>85725</xdr:rowOff>
    </xdr:from>
    <xdr:to>
      <xdr:col>6</xdr:col>
      <xdr:colOff>238125</xdr:colOff>
      <xdr:row>192</xdr:row>
      <xdr:rowOff>133350</xdr:rowOff>
    </xdr:to>
    <xdr:sp macro="" textlink="">
      <xdr:nvSpPr>
        <xdr:cNvPr id="322" name="Line 1182"/>
        <xdr:cNvSpPr>
          <a:spLocks noChangeShapeType="1"/>
        </xdr:cNvSpPr>
      </xdr:nvSpPr>
      <xdr:spPr bwMode="auto">
        <a:xfrm>
          <a:off x="2981325" y="37166550"/>
          <a:ext cx="0" cy="24765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F740"/>
  <sheetViews>
    <sheetView tabSelected="1" zoomScale="85" zoomScaleNormal="85" workbookViewId="0">
      <selection activeCell="BN14" sqref="BN14"/>
    </sheetView>
  </sheetViews>
  <sheetFormatPr defaultColWidth="2.7109375" defaultRowHeight="15"/>
  <cols>
    <col min="11" max="11" width="3" bestFit="1" customWidth="1"/>
    <col min="14" max="14" width="3" bestFit="1" customWidth="1"/>
    <col min="22" max="22" width="3" bestFit="1" customWidth="1"/>
    <col min="23" max="23" width="5.5703125" customWidth="1"/>
    <col min="24" max="24" width="3" bestFit="1" customWidth="1"/>
    <col min="28" max="28" width="3" bestFit="1" customWidth="1"/>
    <col min="34" max="34" width="2.7109375" customWidth="1"/>
    <col min="48" max="48" width="3" bestFit="1" customWidth="1"/>
    <col min="55" max="55" width="3" bestFit="1" customWidth="1"/>
  </cols>
  <sheetData>
    <row r="1" spans="2:30">
      <c r="C1" s="1"/>
      <c r="D1" s="1" t="s">
        <v>442</v>
      </c>
      <c r="E1" s="1"/>
      <c r="F1" s="1"/>
      <c r="G1" s="1"/>
      <c r="H1" s="1"/>
      <c r="I1" s="1"/>
      <c r="J1" s="1"/>
      <c r="K1" s="1"/>
      <c r="L1" s="2"/>
      <c r="M1" s="2"/>
      <c r="N1" s="2"/>
      <c r="P1" s="1"/>
      <c r="Q1" s="1"/>
      <c r="R1" s="1"/>
      <c r="S1" s="1"/>
      <c r="T1" s="1"/>
      <c r="U1" s="1"/>
      <c r="V1" s="1"/>
      <c r="W1" s="1"/>
      <c r="X1" s="1"/>
      <c r="Y1" s="1"/>
      <c r="Z1" s="1"/>
      <c r="AA1" s="1"/>
    </row>
    <row r="2" spans="2:30">
      <c r="C2" s="1"/>
      <c r="D2" s="1"/>
      <c r="E2" s="1"/>
      <c r="F2" s="1"/>
      <c r="G2" s="1"/>
      <c r="H2" s="1"/>
      <c r="I2" s="1"/>
      <c r="J2" s="1"/>
      <c r="K2" s="1"/>
      <c r="L2" s="1" t="s">
        <v>0</v>
      </c>
      <c r="M2" s="1"/>
      <c r="N2" s="1"/>
      <c r="O2" s="1"/>
      <c r="P2" s="1"/>
      <c r="Q2" s="1"/>
      <c r="R2" s="1"/>
      <c r="S2" s="1"/>
      <c r="T2" s="1"/>
      <c r="U2" s="1"/>
      <c r="V2" s="1"/>
      <c r="W2" s="1"/>
      <c r="X2" s="1"/>
      <c r="Y2" s="1"/>
      <c r="Z2" s="1"/>
      <c r="AA2" s="1"/>
    </row>
    <row r="3" spans="2:30">
      <c r="G3" s="1"/>
      <c r="H3" s="1"/>
      <c r="I3" s="1" t="s">
        <v>44</v>
      </c>
      <c r="J3" s="1"/>
      <c r="K3" s="1"/>
      <c r="L3" s="1"/>
      <c r="M3" s="1"/>
      <c r="N3" s="1"/>
      <c r="O3" s="1"/>
      <c r="P3" s="1"/>
      <c r="Q3" s="1"/>
      <c r="R3" s="1"/>
      <c r="S3" s="1"/>
      <c r="T3" s="1"/>
      <c r="U3" s="1"/>
      <c r="V3" s="1"/>
      <c r="W3" s="1"/>
    </row>
    <row r="4" spans="2:30">
      <c r="G4" s="1"/>
      <c r="H4" s="1"/>
      <c r="I4" s="1"/>
      <c r="J4" s="1"/>
      <c r="K4" s="1"/>
      <c r="L4" s="1"/>
      <c r="M4" s="1"/>
      <c r="N4" s="1"/>
      <c r="O4" s="1"/>
      <c r="P4" s="1"/>
      <c r="Q4" s="1"/>
      <c r="R4" s="1"/>
      <c r="S4" s="1"/>
      <c r="T4" s="1"/>
      <c r="U4" s="1"/>
      <c r="V4" s="1"/>
      <c r="W4" s="1"/>
    </row>
    <row r="5" spans="2:30">
      <c r="E5" s="1"/>
      <c r="F5" s="1"/>
      <c r="G5" s="1"/>
      <c r="H5" s="1"/>
      <c r="I5" s="1"/>
      <c r="J5" s="1"/>
      <c r="K5" s="1"/>
      <c r="L5" s="1"/>
    </row>
    <row r="6" spans="2:30">
      <c r="B6" t="s">
        <v>44</v>
      </c>
      <c r="P6" t="s">
        <v>44</v>
      </c>
      <c r="U6" s="573" t="s">
        <v>1</v>
      </c>
      <c r="V6" s="573"/>
      <c r="W6" s="573"/>
      <c r="X6" s="573"/>
      <c r="Y6" s="573"/>
      <c r="Z6" s="575">
        <v>2.4</v>
      </c>
      <c r="AA6" s="575"/>
      <c r="AB6" s="575"/>
      <c r="AC6" s="575"/>
      <c r="AD6" s="575"/>
    </row>
    <row r="7" spans="2:30">
      <c r="U7" s="573" t="s">
        <v>45</v>
      </c>
      <c r="V7" s="573"/>
      <c r="W7" s="573"/>
      <c r="X7" s="573"/>
      <c r="Y7" s="573"/>
      <c r="Z7" s="575">
        <v>2</v>
      </c>
      <c r="AA7" s="575"/>
      <c r="AB7" s="575"/>
      <c r="AC7" s="575"/>
      <c r="AD7" s="575"/>
    </row>
    <row r="8" spans="2:30">
      <c r="U8" s="573" t="s">
        <v>46</v>
      </c>
      <c r="V8" s="573"/>
      <c r="W8" s="573"/>
      <c r="X8" s="573"/>
      <c r="Y8" s="573"/>
      <c r="Z8" s="575">
        <v>0.25</v>
      </c>
      <c r="AA8" s="575"/>
      <c r="AB8" s="575"/>
      <c r="AC8" s="575"/>
      <c r="AD8" s="575"/>
    </row>
    <row r="9" spans="2:30">
      <c r="U9" s="573" t="s">
        <v>21</v>
      </c>
      <c r="V9" s="573"/>
      <c r="W9" s="573"/>
      <c r="X9" s="573"/>
      <c r="Y9" s="573"/>
      <c r="Z9" s="575">
        <v>2</v>
      </c>
      <c r="AA9" s="575"/>
      <c r="AB9" s="575"/>
      <c r="AC9" s="575"/>
      <c r="AD9" s="575"/>
    </row>
    <row r="10" spans="2:30">
      <c r="S10" s="145" t="s">
        <v>2</v>
      </c>
      <c r="U10" s="573" t="s">
        <v>47</v>
      </c>
      <c r="V10" s="573"/>
      <c r="W10" s="573"/>
      <c r="X10" s="573"/>
      <c r="Y10" s="573"/>
      <c r="Z10" s="575">
        <v>1.6</v>
      </c>
      <c r="AA10" s="575"/>
      <c r="AB10" s="575"/>
      <c r="AC10" s="575"/>
      <c r="AD10" s="575"/>
    </row>
    <row r="11" spans="2:30">
      <c r="U11" s="573" t="s">
        <v>48</v>
      </c>
      <c r="V11" s="573"/>
      <c r="W11" s="573"/>
      <c r="X11" s="573"/>
      <c r="Y11" s="573"/>
      <c r="Z11" s="575">
        <v>0.4</v>
      </c>
      <c r="AA11" s="575"/>
      <c r="AB11" s="575"/>
      <c r="AC11" s="575"/>
      <c r="AD11" s="575"/>
    </row>
    <row r="12" spans="2:30">
      <c r="U12" s="573" t="s">
        <v>49</v>
      </c>
      <c r="V12" s="573"/>
      <c r="W12" s="573"/>
      <c r="X12" s="573"/>
      <c r="Y12" s="573"/>
      <c r="Z12" s="575">
        <v>1</v>
      </c>
      <c r="AA12" s="575"/>
      <c r="AB12" s="575"/>
      <c r="AC12" s="575"/>
      <c r="AD12" s="575"/>
    </row>
    <row r="13" spans="2:30">
      <c r="U13" s="573" t="s">
        <v>50</v>
      </c>
      <c r="V13" s="573"/>
      <c r="W13" s="573"/>
      <c r="X13" s="573"/>
      <c r="Y13" s="573"/>
      <c r="Z13" s="575">
        <v>0.2</v>
      </c>
      <c r="AA13" s="575"/>
      <c r="AB13" s="575"/>
      <c r="AC13" s="575"/>
      <c r="AD13" s="575"/>
    </row>
    <row r="14" spans="2:30">
      <c r="U14" s="573" t="s">
        <v>5</v>
      </c>
      <c r="V14" s="573"/>
      <c r="W14" s="573"/>
      <c r="X14" s="573"/>
      <c r="Y14" s="573"/>
      <c r="Z14" s="575">
        <v>0.2</v>
      </c>
      <c r="AA14" s="575"/>
      <c r="AB14" s="575"/>
      <c r="AC14" s="575"/>
      <c r="AD14" s="575"/>
    </row>
    <row r="15" spans="2:30">
      <c r="U15" s="573" t="s">
        <v>17</v>
      </c>
      <c r="V15" s="573"/>
      <c r="W15" s="573"/>
      <c r="X15" s="573"/>
      <c r="Y15" s="573"/>
      <c r="Z15" s="576">
        <v>0.5</v>
      </c>
      <c r="AA15" s="576"/>
      <c r="AB15" s="576"/>
      <c r="AC15" s="576"/>
      <c r="AD15" s="576"/>
    </row>
    <row r="16" spans="2:30">
      <c r="U16" s="573" t="s">
        <v>19</v>
      </c>
      <c r="V16" s="573"/>
      <c r="W16" s="573"/>
      <c r="X16" s="573"/>
      <c r="Y16" s="573"/>
      <c r="Z16" s="576">
        <v>0.4</v>
      </c>
      <c r="AA16" s="576"/>
      <c r="AB16" s="576"/>
      <c r="AC16" s="576"/>
      <c r="AD16" s="576"/>
    </row>
    <row r="17" spans="1:32">
      <c r="U17" s="573" t="s">
        <v>20</v>
      </c>
      <c r="V17" s="573"/>
      <c r="W17" s="573"/>
      <c r="X17" s="573"/>
      <c r="Y17" s="573"/>
      <c r="Z17" s="576">
        <v>0.1</v>
      </c>
      <c r="AA17" s="576"/>
      <c r="AB17" s="576"/>
      <c r="AC17" s="576"/>
      <c r="AD17" s="576"/>
    </row>
    <row r="18" spans="1:32">
      <c r="G18" s="1"/>
      <c r="H18" s="1" t="s">
        <v>51</v>
      </c>
      <c r="I18" s="1"/>
      <c r="J18" s="1"/>
      <c r="K18" s="1"/>
      <c r="U18" s="573" t="s">
        <v>52</v>
      </c>
      <c r="V18" s="573"/>
      <c r="W18" s="573"/>
      <c r="X18" s="573"/>
      <c r="Y18" s="573"/>
      <c r="Z18" s="575">
        <v>1.2</v>
      </c>
      <c r="AA18" s="575"/>
      <c r="AB18" s="575"/>
      <c r="AC18" s="575"/>
      <c r="AD18" s="575"/>
    </row>
    <row r="19" spans="1:32">
      <c r="T19" s="8"/>
      <c r="U19" s="577" t="s">
        <v>53</v>
      </c>
      <c r="V19" s="577"/>
      <c r="W19" s="577"/>
      <c r="X19" s="577"/>
      <c r="Y19" s="577"/>
      <c r="Z19" s="575">
        <v>0.7</v>
      </c>
      <c r="AA19" s="575"/>
      <c r="AB19" s="575"/>
      <c r="AC19" s="575"/>
      <c r="AD19" s="575"/>
      <c r="AE19" s="12"/>
    </row>
    <row r="20" spans="1:32">
      <c r="D20" s="136" t="s">
        <v>13</v>
      </c>
      <c r="P20" s="136"/>
      <c r="Q20" s="136"/>
      <c r="T20" s="8"/>
      <c r="U20" s="577" t="s">
        <v>6</v>
      </c>
      <c r="V20" s="577"/>
      <c r="W20" s="577"/>
      <c r="X20" s="577"/>
      <c r="Y20" s="577"/>
      <c r="Z20" s="575" t="s">
        <v>6</v>
      </c>
      <c r="AA20" s="575"/>
      <c r="AB20" s="575"/>
      <c r="AC20" s="575"/>
      <c r="AD20" s="575"/>
      <c r="AE20" s="12"/>
    </row>
    <row r="21" spans="1:32">
      <c r="D21" s="1"/>
      <c r="H21" s="1"/>
      <c r="I21" s="1"/>
      <c r="K21" s="1"/>
      <c r="L21" s="1" t="s">
        <v>54</v>
      </c>
      <c r="R21" s="1"/>
      <c r="T21" s="9"/>
      <c r="U21" s="571" t="s">
        <v>55</v>
      </c>
      <c r="V21" s="571"/>
      <c r="W21" s="571"/>
      <c r="X21" s="571"/>
      <c r="Y21" s="571"/>
      <c r="Z21" s="572">
        <v>4</v>
      </c>
      <c r="AA21" s="572"/>
      <c r="AB21" s="572"/>
      <c r="AC21" s="572"/>
      <c r="AD21" s="572"/>
      <c r="AE21" s="12"/>
    </row>
    <row r="22" spans="1:32">
      <c r="J22" s="1" t="s">
        <v>56</v>
      </c>
      <c r="P22" s="136"/>
      <c r="Q22" s="145" t="s">
        <v>57</v>
      </c>
      <c r="S22" s="592" t="s">
        <v>58</v>
      </c>
      <c r="T22" s="592"/>
      <c r="U22" s="571"/>
      <c r="V22" s="571"/>
      <c r="W22" s="571"/>
      <c r="X22" s="571"/>
      <c r="Y22" s="571"/>
      <c r="Z22" s="575"/>
      <c r="AA22" s="575"/>
      <c r="AB22" s="575"/>
      <c r="AC22" s="575"/>
      <c r="AD22" s="575"/>
      <c r="AE22" s="12"/>
    </row>
    <row r="23" spans="1:32">
      <c r="G23" s="1" t="s">
        <v>3</v>
      </c>
      <c r="T23" s="10"/>
      <c r="U23" s="571"/>
      <c r="V23" s="571"/>
      <c r="W23" s="571"/>
      <c r="X23" s="571"/>
      <c r="Y23" s="571"/>
      <c r="Z23" s="575"/>
      <c r="AA23" s="575"/>
      <c r="AB23" s="575"/>
      <c r="AC23" s="575"/>
      <c r="AD23" s="575"/>
      <c r="AE23" s="12"/>
      <c r="AF23" s="12"/>
    </row>
    <row r="24" spans="1:32">
      <c r="B24" s="1" t="s">
        <v>7</v>
      </c>
      <c r="O24" s="1" t="s">
        <v>59</v>
      </c>
      <c r="T24" s="11"/>
      <c r="U24" s="11"/>
      <c r="V24" s="11"/>
      <c r="W24" s="6"/>
      <c r="X24" s="12"/>
      <c r="Y24" s="12"/>
      <c r="Z24" s="12"/>
      <c r="AA24" s="12"/>
      <c r="AB24" s="12"/>
      <c r="AC24" s="12"/>
      <c r="AD24" s="12"/>
      <c r="AE24" s="12"/>
      <c r="AF24" s="12"/>
    </row>
    <row r="25" spans="1:32">
      <c r="R25" s="8"/>
      <c r="U25" s="22"/>
      <c r="V25" s="8"/>
      <c r="W25" s="97"/>
      <c r="X25" s="12"/>
      <c r="Y25" s="12"/>
      <c r="Z25" s="12"/>
      <c r="AA25" s="12"/>
      <c r="AB25" s="12"/>
      <c r="AC25" s="12"/>
      <c r="AD25" s="12"/>
    </row>
    <row r="26" spans="1:32">
      <c r="A26" s="1" t="s">
        <v>23</v>
      </c>
      <c r="B26" s="1"/>
      <c r="C26" s="1"/>
      <c r="D26" s="1"/>
      <c r="E26" s="1" t="s">
        <v>24</v>
      </c>
      <c r="F26" s="1"/>
      <c r="G26" s="1"/>
      <c r="H26" s="1"/>
      <c r="I26" s="1"/>
      <c r="J26" s="1"/>
      <c r="K26" s="1"/>
      <c r="L26" s="1"/>
      <c r="M26" s="1"/>
      <c r="N26" s="1"/>
      <c r="O26" s="1"/>
      <c r="P26" s="1"/>
      <c r="Q26" s="1"/>
      <c r="R26" s="1"/>
      <c r="S26" s="1"/>
      <c r="T26" s="1"/>
      <c r="U26" s="1"/>
      <c r="V26" s="1"/>
      <c r="W26" s="1"/>
      <c r="X26" s="1"/>
      <c r="Y26" s="1"/>
      <c r="Z26" s="1" t="s">
        <v>25</v>
      </c>
      <c r="AA26" s="1"/>
      <c r="AB26" s="1"/>
      <c r="AC26" s="1"/>
      <c r="AD26" s="1"/>
      <c r="AE26" s="573" t="s">
        <v>26</v>
      </c>
      <c r="AF26" s="573"/>
    </row>
    <row r="27" spans="1:32">
      <c r="A27" s="139"/>
      <c r="B27" s="139"/>
      <c r="C27" s="139"/>
      <c r="G27" t="s">
        <v>27</v>
      </c>
      <c r="AF27" s="1"/>
    </row>
    <row r="28" spans="1:32">
      <c r="A28" s="126"/>
      <c r="B28" s="126"/>
      <c r="C28" s="126"/>
      <c r="F28" t="s">
        <v>38</v>
      </c>
      <c r="G28" s="550">
        <f>Z6</f>
        <v>2.4</v>
      </c>
      <c r="H28" s="550"/>
      <c r="I28" t="s">
        <v>32</v>
      </c>
      <c r="J28" s="550">
        <f>Z7</f>
        <v>2</v>
      </c>
      <c r="K28" s="550"/>
      <c r="L28" t="s">
        <v>33</v>
      </c>
      <c r="M28" t="s">
        <v>10</v>
      </c>
      <c r="N28" s="14">
        <v>2</v>
      </c>
      <c r="O28" t="s">
        <v>32</v>
      </c>
      <c r="P28" s="550">
        <f>Z8</f>
        <v>0.25</v>
      </c>
      <c r="Q28" s="550"/>
      <c r="R28" t="s">
        <v>10</v>
      </c>
      <c r="S28" s="14">
        <v>2</v>
      </c>
      <c r="T28" t="s">
        <v>10</v>
      </c>
      <c r="U28" s="14">
        <v>2</v>
      </c>
      <c r="V28" t="s">
        <v>33</v>
      </c>
      <c r="W28" s="14" t="s">
        <v>10</v>
      </c>
      <c r="X28" s="550">
        <f>Z11</f>
        <v>0.4</v>
      </c>
      <c r="Y28" s="550"/>
      <c r="Z28" t="s">
        <v>10</v>
      </c>
      <c r="AA28" s="15">
        <f>Z21</f>
        <v>4</v>
      </c>
      <c r="AB28" s="16" t="s">
        <v>11</v>
      </c>
      <c r="AC28" s="574">
        <f>((G28+J28)*N28+P28*S28*U28)*X28*Z21</f>
        <v>15.680000000000001</v>
      </c>
      <c r="AD28" s="574"/>
      <c r="AE28" s="574"/>
      <c r="AF28" s="16"/>
    </row>
    <row r="29" spans="1:32">
      <c r="A29" s="126"/>
      <c r="B29" s="126"/>
      <c r="C29" s="126"/>
      <c r="F29" s="139"/>
      <c r="G29" t="s">
        <v>29</v>
      </c>
      <c r="AA29" s="135"/>
      <c r="AB29" s="135"/>
      <c r="AC29" s="135"/>
      <c r="AD29" s="135"/>
    </row>
    <row r="30" spans="1:32">
      <c r="A30" s="559"/>
      <c r="B30" s="559"/>
      <c r="C30" s="559"/>
      <c r="D30" s="559"/>
      <c r="E30" s="559"/>
      <c r="F30" t="s">
        <v>61</v>
      </c>
      <c r="AA30" s="135"/>
      <c r="AB30" s="135"/>
      <c r="AC30" s="135"/>
      <c r="AD30" s="135"/>
    </row>
    <row r="31" spans="1:32">
      <c r="A31" s="124"/>
      <c r="B31" s="124"/>
      <c r="C31" s="124"/>
      <c r="D31" s="124"/>
      <c r="E31" s="124"/>
      <c r="F31" t="s">
        <v>62</v>
      </c>
      <c r="AA31" s="135"/>
      <c r="AB31" s="135"/>
      <c r="AC31" s="135"/>
      <c r="AD31" s="135"/>
    </row>
    <row r="32" spans="1:32">
      <c r="A32" s="124"/>
      <c r="B32" s="124"/>
      <c r="C32" s="124"/>
      <c r="D32" s="124"/>
      <c r="E32" s="124"/>
      <c r="G32" s="565">
        <f>Z15</f>
        <v>0.5</v>
      </c>
      <c r="H32" s="565"/>
      <c r="I32" t="s">
        <v>10</v>
      </c>
      <c r="J32" s="552">
        <f>AC28</f>
        <v>15.680000000000001</v>
      </c>
      <c r="K32" s="552"/>
      <c r="L32" s="552"/>
      <c r="M32" s="130"/>
      <c r="AA32" s="566">
        <f>G32*J32</f>
        <v>7.8400000000000007</v>
      </c>
      <c r="AB32" s="566"/>
      <c r="AC32" s="566"/>
      <c r="AD32" s="566"/>
      <c r="AE32" s="567" t="s">
        <v>28</v>
      </c>
      <c r="AF32" s="567"/>
    </row>
    <row r="33" spans="1:32">
      <c r="A33" s="559"/>
      <c r="B33" s="559"/>
      <c r="C33" s="559"/>
      <c r="D33" s="559"/>
      <c r="E33" s="559"/>
      <c r="F33" t="s">
        <v>61</v>
      </c>
      <c r="AA33" s="131"/>
      <c r="AB33" s="131"/>
      <c r="AC33" s="131"/>
      <c r="AD33" s="131"/>
      <c r="AE33" s="135"/>
      <c r="AF33" s="135"/>
    </row>
    <row r="34" spans="1:32">
      <c r="A34" s="124"/>
      <c r="B34" s="124"/>
      <c r="C34" s="124"/>
      <c r="D34" s="124"/>
      <c r="E34" s="124"/>
      <c r="F34" t="s">
        <v>64</v>
      </c>
      <c r="AA34" s="131"/>
      <c r="AB34" s="131"/>
      <c r="AC34" s="131"/>
      <c r="AD34" s="131"/>
      <c r="AE34" s="135"/>
      <c r="AF34" s="135"/>
    </row>
    <row r="35" spans="1:32">
      <c r="A35" s="124"/>
      <c r="B35" s="124"/>
      <c r="C35" s="124"/>
      <c r="D35" s="124"/>
      <c r="E35" s="124"/>
      <c r="G35" s="565">
        <f>Z16</f>
        <v>0.4</v>
      </c>
      <c r="H35" s="565"/>
      <c r="I35" t="s">
        <v>10</v>
      </c>
      <c r="J35" s="552">
        <f>AC28</f>
        <v>15.680000000000001</v>
      </c>
      <c r="K35" s="552"/>
      <c r="L35" s="552"/>
      <c r="M35" s="130"/>
      <c r="AA35" s="566">
        <f>G35*J35</f>
        <v>6.2720000000000011</v>
      </c>
      <c r="AB35" s="566"/>
      <c r="AC35" s="566"/>
      <c r="AD35" s="566"/>
      <c r="AE35" s="567" t="s">
        <v>28</v>
      </c>
      <c r="AF35" s="567"/>
    </row>
    <row r="36" spans="1:32">
      <c r="A36" s="559"/>
      <c r="B36" s="559"/>
      <c r="C36" s="559"/>
      <c r="D36" s="559"/>
      <c r="E36" s="559"/>
      <c r="F36" t="s">
        <v>66</v>
      </c>
      <c r="AA36" s="131"/>
      <c r="AB36" s="131"/>
      <c r="AC36" s="131"/>
      <c r="AD36" s="131"/>
      <c r="AE36" s="135"/>
      <c r="AF36" s="135"/>
    </row>
    <row r="37" spans="1:32">
      <c r="A37" s="126"/>
      <c r="B37" s="126"/>
      <c r="C37" s="126"/>
      <c r="D37" s="126"/>
      <c r="E37" s="126"/>
      <c r="F37" t="s">
        <v>67</v>
      </c>
      <c r="AA37" s="131"/>
      <c r="AB37" s="131"/>
      <c r="AC37" s="131"/>
      <c r="AD37" s="131"/>
      <c r="AE37" s="135"/>
      <c r="AF37" s="135"/>
    </row>
    <row r="38" spans="1:32">
      <c r="A38" s="126"/>
      <c r="B38" s="126"/>
      <c r="C38" s="126"/>
      <c r="G38" s="565">
        <f>Z17</f>
        <v>0.1</v>
      </c>
      <c r="H38" s="565"/>
      <c r="I38" t="s">
        <v>10</v>
      </c>
      <c r="J38" s="552">
        <f>AC28</f>
        <v>15.680000000000001</v>
      </c>
      <c r="K38" s="552"/>
      <c r="L38" s="552"/>
      <c r="M38" s="130"/>
      <c r="AA38" s="566">
        <f>G38*J38</f>
        <v>1.5680000000000003</v>
      </c>
      <c r="AB38" s="566"/>
      <c r="AC38" s="566"/>
      <c r="AD38" s="566"/>
      <c r="AE38" s="567" t="s">
        <v>28</v>
      </c>
      <c r="AF38" s="567"/>
    </row>
    <row r="39" spans="1:32">
      <c r="A39" s="559"/>
      <c r="B39" s="559"/>
      <c r="C39" s="559"/>
      <c r="D39" s="559"/>
      <c r="E39" s="559"/>
      <c r="F39" t="s">
        <v>68</v>
      </c>
      <c r="G39" s="17"/>
      <c r="P39" s="23"/>
      <c r="Q39" s="23"/>
      <c r="R39" s="23"/>
      <c r="S39" s="23"/>
      <c r="T39" s="23"/>
      <c r="AA39" s="566">
        <f>(Y40+Y41+Y42)*Z21</f>
        <v>11.135999999999999</v>
      </c>
      <c r="AB39" s="566"/>
      <c r="AC39" s="566"/>
      <c r="AD39" s="566"/>
      <c r="AE39" s="567" t="s">
        <v>28</v>
      </c>
      <c r="AF39" s="567"/>
    </row>
    <row r="40" spans="1:32">
      <c r="A40" s="124"/>
      <c r="B40" s="124"/>
      <c r="C40" s="124"/>
      <c r="D40" s="124"/>
      <c r="E40" s="124"/>
      <c r="F40" t="s">
        <v>69</v>
      </c>
      <c r="K40" s="550">
        <f>Z6</f>
        <v>2.4</v>
      </c>
      <c r="L40" s="550"/>
      <c r="M40" t="s">
        <v>10</v>
      </c>
      <c r="N40" s="550">
        <f>Z7</f>
        <v>2</v>
      </c>
      <c r="O40" s="550"/>
      <c r="P40" t="s">
        <v>10</v>
      </c>
      <c r="Q40" s="550">
        <f>Z13</f>
        <v>0.2</v>
      </c>
      <c r="R40" s="550"/>
      <c r="V40" s="139"/>
      <c r="W40" s="139"/>
      <c r="X40" s="139" t="s">
        <v>11</v>
      </c>
      <c r="Y40" s="552">
        <f>K40*N40*Q40</f>
        <v>0.96</v>
      </c>
      <c r="Z40" s="552"/>
      <c r="AA40" s="146"/>
      <c r="AB40" s="7"/>
      <c r="AC40" s="7"/>
      <c r="AD40" s="7"/>
      <c r="AE40" s="135"/>
      <c r="AF40" s="135"/>
    </row>
    <row r="41" spans="1:32">
      <c r="A41" s="124"/>
      <c r="B41" s="124"/>
      <c r="C41" s="124"/>
      <c r="D41" s="124"/>
      <c r="E41" s="124"/>
      <c r="F41" t="s">
        <v>70</v>
      </c>
      <c r="J41" t="s">
        <v>31</v>
      </c>
      <c r="K41" s="550">
        <f>Z6</f>
        <v>2.4</v>
      </c>
      <c r="L41" s="550"/>
      <c r="M41" t="s">
        <v>32</v>
      </c>
      <c r="N41" s="550">
        <f>Z10</f>
        <v>1.6</v>
      </c>
      <c r="O41" s="550"/>
      <c r="P41" t="s">
        <v>71</v>
      </c>
      <c r="Q41" s="14">
        <v>2</v>
      </c>
      <c r="R41" t="s">
        <v>10</v>
      </c>
      <c r="S41" s="550">
        <f>Z12</f>
        <v>1</v>
      </c>
      <c r="T41" s="550"/>
      <c r="U41" t="s">
        <v>10</v>
      </c>
      <c r="V41" s="550">
        <f>Z14</f>
        <v>0.2</v>
      </c>
      <c r="W41" s="550"/>
      <c r="X41" t="s">
        <v>11</v>
      </c>
      <c r="Y41" s="552">
        <f>(K41+N41)*Q41*S41*V41</f>
        <v>1.6</v>
      </c>
      <c r="Z41" s="552"/>
      <c r="AA41" s="146"/>
      <c r="AB41" s="7"/>
      <c r="AC41" s="7"/>
      <c r="AD41" s="7"/>
      <c r="AE41" s="135"/>
      <c r="AF41" s="135"/>
    </row>
    <row r="42" spans="1:32">
      <c r="A42" s="124"/>
      <c r="B42" s="124"/>
      <c r="C42" s="124"/>
      <c r="D42" s="124"/>
      <c r="E42" s="124"/>
      <c r="F42" t="s">
        <v>72</v>
      </c>
      <c r="G42" t="s">
        <v>73</v>
      </c>
      <c r="K42" s="550">
        <f>Z19</f>
        <v>0.7</v>
      </c>
      <c r="L42" s="550"/>
      <c r="M42" t="s">
        <v>10</v>
      </c>
      <c r="N42" s="550">
        <f>Z14</f>
        <v>0.2</v>
      </c>
      <c r="O42" s="550"/>
      <c r="P42" t="s">
        <v>10</v>
      </c>
      <c r="Q42" s="551">
        <f>Z10</f>
        <v>1.6</v>
      </c>
      <c r="R42" s="551"/>
      <c r="S42" s="125"/>
      <c r="T42" s="125"/>
      <c r="V42" s="125"/>
      <c r="W42" s="125"/>
      <c r="X42" t="s">
        <v>11</v>
      </c>
      <c r="Y42" s="552">
        <f>K42*N42*Q42</f>
        <v>0.22399999999999998</v>
      </c>
      <c r="Z42" s="552"/>
      <c r="AA42" s="146"/>
      <c r="AB42" s="7"/>
      <c r="AC42" s="7"/>
      <c r="AD42" s="7"/>
      <c r="AE42" s="135"/>
      <c r="AF42" s="135"/>
    </row>
    <row r="43" spans="1:32">
      <c r="A43" s="124"/>
      <c r="B43" s="124"/>
      <c r="C43" s="124"/>
      <c r="D43" s="124"/>
      <c r="E43" s="124"/>
      <c r="K43" s="125"/>
      <c r="L43" s="125"/>
      <c r="N43" s="125"/>
      <c r="O43" s="125"/>
      <c r="Q43" s="123"/>
      <c r="R43" s="123"/>
      <c r="S43" s="125"/>
      <c r="T43" s="125"/>
      <c r="V43" s="125"/>
      <c r="W43" s="125"/>
      <c r="Y43" s="130"/>
      <c r="Z43" s="130"/>
      <c r="AA43" s="146"/>
      <c r="AB43" s="7"/>
      <c r="AC43" s="7"/>
      <c r="AD43" s="7"/>
      <c r="AE43" s="135"/>
      <c r="AF43" s="135"/>
    </row>
    <row r="44" spans="1:32">
      <c r="A44" s="617"/>
      <c r="B44" s="617"/>
      <c r="C44" s="617"/>
      <c r="D44" s="617"/>
      <c r="E44" s="617"/>
      <c r="F44" s="139" t="s">
        <v>74</v>
      </c>
      <c r="AA44" s="566">
        <f>(Y45+Y46+Y47)*Z21</f>
        <v>76.64</v>
      </c>
      <c r="AB44" s="566"/>
      <c r="AC44" s="566"/>
      <c r="AD44" s="566"/>
      <c r="AE44" s="555" t="s">
        <v>37</v>
      </c>
      <c r="AF44" s="555"/>
    </row>
    <row r="45" spans="1:32">
      <c r="A45" s="139"/>
      <c r="B45" s="139"/>
      <c r="C45" s="139"/>
      <c r="F45" t="s">
        <v>75</v>
      </c>
      <c r="H45" t="s">
        <v>31</v>
      </c>
      <c r="I45" s="550">
        <f>Z6</f>
        <v>2.4</v>
      </c>
      <c r="J45" s="555"/>
      <c r="K45" t="s">
        <v>32</v>
      </c>
      <c r="L45" s="550">
        <f>Z7</f>
        <v>2</v>
      </c>
      <c r="M45" s="555"/>
      <c r="N45" t="s">
        <v>71</v>
      </c>
      <c r="O45" s="14">
        <v>2</v>
      </c>
      <c r="P45" t="s">
        <v>10</v>
      </c>
      <c r="Q45" s="550">
        <f>Z18</f>
        <v>1.2</v>
      </c>
      <c r="R45" s="555"/>
      <c r="X45" t="s">
        <v>11</v>
      </c>
      <c r="Y45" s="556">
        <f>(I45+L45)*O45*Q45</f>
        <v>10.56</v>
      </c>
      <c r="Z45" s="556"/>
      <c r="AA45" s="556"/>
    </row>
    <row r="46" spans="1:32">
      <c r="A46" s="139"/>
      <c r="B46" s="139"/>
      <c r="C46" s="139"/>
      <c r="F46" t="s">
        <v>76</v>
      </c>
      <c r="H46" t="s">
        <v>31</v>
      </c>
      <c r="I46" s="550">
        <f>Z9</f>
        <v>2</v>
      </c>
      <c r="J46" s="555"/>
      <c r="K46" t="s">
        <v>32</v>
      </c>
      <c r="L46" s="550">
        <f>Z10</f>
        <v>1.6</v>
      </c>
      <c r="M46" s="555"/>
      <c r="N46" t="s">
        <v>71</v>
      </c>
      <c r="O46" s="14">
        <v>2</v>
      </c>
      <c r="P46" t="s">
        <v>10</v>
      </c>
      <c r="Q46" s="550">
        <f>Z12</f>
        <v>1</v>
      </c>
      <c r="R46" s="555"/>
      <c r="X46" t="s">
        <v>11</v>
      </c>
      <c r="Y46" s="557">
        <f>(I46+L46)*O46*Q46</f>
        <v>7.2</v>
      </c>
      <c r="Z46" s="557"/>
      <c r="AA46" s="557"/>
      <c r="AE46" s="148"/>
      <c r="AF46" s="148"/>
    </row>
    <row r="47" spans="1:32">
      <c r="A47" s="139"/>
      <c r="B47" s="139"/>
      <c r="C47" s="139"/>
      <c r="F47" t="s">
        <v>73</v>
      </c>
      <c r="I47" s="550">
        <f>Z19</f>
        <v>0.7</v>
      </c>
      <c r="J47" s="550"/>
      <c r="K47" t="s">
        <v>10</v>
      </c>
      <c r="L47" s="586">
        <v>2</v>
      </c>
      <c r="M47" s="586"/>
      <c r="O47" s="14"/>
      <c r="Q47" s="125"/>
      <c r="R47" s="126"/>
      <c r="X47" t="s">
        <v>11</v>
      </c>
      <c r="Y47" s="557">
        <f>I47*L47</f>
        <v>1.4</v>
      </c>
      <c r="Z47" s="557"/>
      <c r="AA47" s="146"/>
      <c r="AE47" s="148"/>
      <c r="AF47" s="148"/>
    </row>
    <row r="48" spans="1:32">
      <c r="A48" s="139"/>
      <c r="B48" s="139"/>
      <c r="C48" s="139"/>
      <c r="I48" s="125"/>
      <c r="J48" s="125"/>
      <c r="L48" s="127"/>
      <c r="M48" s="127"/>
      <c r="O48" s="14"/>
      <c r="Q48" s="125"/>
      <c r="R48" s="126"/>
      <c r="Y48" s="146"/>
      <c r="Z48" s="146"/>
      <c r="AA48" s="146"/>
      <c r="AE48" s="148"/>
      <c r="AF48" s="148"/>
    </row>
    <row r="49" spans="1:32">
      <c r="A49" s="24"/>
      <c r="B49" s="24"/>
      <c r="C49" s="24"/>
      <c r="F49" s="24" t="s">
        <v>77</v>
      </c>
      <c r="G49" s="23"/>
      <c r="H49" s="23"/>
      <c r="I49" s="23"/>
      <c r="J49" s="23"/>
      <c r="K49" s="23"/>
      <c r="L49" s="23"/>
      <c r="M49" s="23"/>
      <c r="N49" s="23"/>
      <c r="O49" s="23"/>
      <c r="P49" s="23"/>
      <c r="Q49" s="23"/>
      <c r="R49" s="23"/>
      <c r="S49" s="23"/>
      <c r="T49" s="23"/>
      <c r="U49" s="23"/>
      <c r="V49" s="23"/>
      <c r="W49" s="4"/>
      <c r="X49" s="4"/>
      <c r="Y49" s="4"/>
      <c r="Z49" s="4"/>
      <c r="AA49" s="4"/>
      <c r="AB49" s="4"/>
      <c r="AC49" s="4"/>
      <c r="AD49" s="4"/>
      <c r="AF49" s="25"/>
    </row>
    <row r="50" spans="1:32">
      <c r="A50" s="559"/>
      <c r="B50" s="559"/>
      <c r="C50" s="559"/>
      <c r="D50" s="559"/>
      <c r="F50" t="s">
        <v>78</v>
      </c>
      <c r="L50" s="139"/>
      <c r="M50" s="139"/>
      <c r="O50" s="555"/>
      <c r="P50" s="555"/>
      <c r="R50" s="554"/>
      <c r="S50" s="555"/>
      <c r="W50" s="26"/>
      <c r="X50" s="26"/>
      <c r="Y50" s="26"/>
      <c r="Z50" s="26"/>
      <c r="AA50" s="590"/>
      <c r="AB50" s="590"/>
      <c r="AC50" s="590"/>
      <c r="AD50" s="590"/>
      <c r="AE50" s="562"/>
      <c r="AF50" s="562"/>
    </row>
    <row r="51" spans="1:32">
      <c r="A51" s="124"/>
      <c r="B51" s="124"/>
      <c r="C51" s="124"/>
      <c r="D51" s="124"/>
      <c r="F51" s="594">
        <v>80</v>
      </c>
      <c r="G51" s="594"/>
      <c r="H51" s="594"/>
      <c r="I51" s="594"/>
      <c r="J51" s="594"/>
      <c r="K51" s="23" t="s">
        <v>10</v>
      </c>
      <c r="L51" s="595">
        <f>Z21</f>
        <v>4</v>
      </c>
      <c r="M51" s="595"/>
      <c r="N51" s="23"/>
      <c r="O51" s="23"/>
      <c r="P51" s="23"/>
      <c r="Q51" s="23"/>
      <c r="R51" s="23"/>
      <c r="S51" s="23"/>
      <c r="T51" s="23"/>
      <c r="U51" s="23"/>
      <c r="V51" s="23"/>
      <c r="W51" s="4"/>
      <c r="X51" s="4"/>
      <c r="Y51" s="4"/>
      <c r="Z51" s="4"/>
      <c r="AA51" s="590">
        <f>F51*L51</f>
        <v>320</v>
      </c>
      <c r="AB51" s="590"/>
      <c r="AC51" s="590"/>
      <c r="AD51" s="590"/>
      <c r="AF51" s="126" t="s">
        <v>79</v>
      </c>
    </row>
    <row r="52" spans="1:32">
      <c r="A52" s="124"/>
      <c r="B52" s="124"/>
      <c r="C52" s="124"/>
      <c r="D52" s="124"/>
      <c r="L52" s="139"/>
      <c r="M52" s="139"/>
      <c r="O52" s="126"/>
      <c r="P52" s="126"/>
      <c r="R52" s="141"/>
      <c r="S52" s="126"/>
      <c r="W52" s="26"/>
      <c r="X52" s="26"/>
      <c r="Y52" s="26"/>
      <c r="Z52" s="26"/>
      <c r="AA52" s="140"/>
      <c r="AB52" s="140"/>
      <c r="AC52" s="140"/>
      <c r="AD52" s="140"/>
      <c r="AE52" s="135"/>
      <c r="AF52" s="135"/>
    </row>
    <row r="53" spans="1:32">
      <c r="A53" s="558"/>
      <c r="B53" s="559"/>
      <c r="C53" s="559"/>
      <c r="D53" s="559"/>
      <c r="E53" s="559"/>
      <c r="F53" t="s">
        <v>40</v>
      </c>
      <c r="K53" s="552">
        <f>AA39</f>
        <v>11.135999999999999</v>
      </c>
      <c r="L53" s="555"/>
      <c r="M53" s="555"/>
      <c r="N53" s="555"/>
      <c r="O53" t="s">
        <v>10</v>
      </c>
      <c r="P53" s="560">
        <v>0.3</v>
      </c>
      <c r="Q53" s="560"/>
      <c r="R53" s="560"/>
      <c r="AA53" s="566">
        <f>K53*P53</f>
        <v>3.3407999999999998</v>
      </c>
      <c r="AB53" s="566"/>
      <c r="AC53" s="566"/>
      <c r="AD53" s="566"/>
      <c r="AE53" s="562" t="s">
        <v>36</v>
      </c>
      <c r="AF53" s="562"/>
    </row>
    <row r="54" spans="1:32">
      <c r="A54" s="143"/>
      <c r="B54" s="124"/>
      <c r="C54" s="124"/>
      <c r="D54" s="124"/>
      <c r="E54" s="124"/>
      <c r="K54" s="130"/>
      <c r="L54" s="126"/>
      <c r="M54" s="126"/>
      <c r="N54" s="126"/>
      <c r="P54" s="138"/>
      <c r="Q54" s="138"/>
      <c r="R54" s="138"/>
      <c r="AA54" s="131"/>
      <c r="AB54" s="131"/>
      <c r="AC54" s="131"/>
      <c r="AD54" s="131"/>
      <c r="AE54" s="135"/>
      <c r="AF54" s="135"/>
    </row>
    <row r="55" spans="1:32">
      <c r="A55" s="568"/>
      <c r="B55" s="568"/>
      <c r="C55" s="568"/>
      <c r="D55" s="568"/>
      <c r="E55" s="568"/>
      <c r="F55" t="s">
        <v>41</v>
      </c>
      <c r="K55" s="552">
        <f>AA39</f>
        <v>11.135999999999999</v>
      </c>
      <c r="L55" s="555"/>
      <c r="M55" s="555"/>
      <c r="N55" s="555"/>
      <c r="O55" t="s">
        <v>10</v>
      </c>
      <c r="P55" s="560">
        <v>1.92</v>
      </c>
      <c r="Q55" s="560"/>
      <c r="R55" s="560"/>
      <c r="AA55" s="566">
        <f>K55*P55</f>
        <v>21.381119999999999</v>
      </c>
      <c r="AB55" s="566"/>
      <c r="AC55" s="566"/>
      <c r="AD55" s="566"/>
      <c r="AE55" s="562" t="s">
        <v>36</v>
      </c>
      <c r="AF55" s="562"/>
    </row>
    <row r="56" spans="1:32">
      <c r="A56" s="27"/>
      <c r="B56" s="139"/>
      <c r="C56" s="139"/>
      <c r="D56" s="139"/>
      <c r="E56" s="139"/>
      <c r="K56" s="18"/>
      <c r="L56" s="139"/>
      <c r="M56" s="139"/>
      <c r="N56" s="139"/>
      <c r="P56" s="26"/>
      <c r="Q56" s="26"/>
      <c r="R56" s="26"/>
      <c r="AA56" s="28"/>
      <c r="AB56" s="28"/>
      <c r="AC56" s="28"/>
      <c r="AD56" s="28"/>
      <c r="AE56" s="139"/>
      <c r="AF56" s="139"/>
    </row>
    <row r="57" spans="1:32">
      <c r="A57" s="555"/>
      <c r="B57" s="555"/>
      <c r="C57" s="555"/>
      <c r="D57" s="555"/>
      <c r="E57" s="555"/>
      <c r="F57" s="555"/>
      <c r="G57" s="555"/>
      <c r="H57" s="555"/>
      <c r="I57" s="555"/>
      <c r="J57" s="555"/>
      <c r="K57" s="555"/>
      <c r="L57" s="555"/>
      <c r="M57" s="555"/>
      <c r="N57" s="555"/>
      <c r="O57" s="555"/>
      <c r="P57" s="555"/>
      <c r="Q57" s="555"/>
      <c r="R57" s="555"/>
      <c r="S57" s="555"/>
      <c r="T57" s="555"/>
      <c r="U57" s="555"/>
      <c r="V57" s="555"/>
      <c r="W57" s="555"/>
      <c r="X57" s="555"/>
      <c r="Y57" s="555"/>
      <c r="Z57" s="555"/>
      <c r="AA57" s="555"/>
      <c r="AB57" s="555"/>
      <c r="AC57" s="555"/>
      <c r="AD57" s="555"/>
      <c r="AE57" s="555"/>
      <c r="AF57" s="555"/>
    </row>
    <row r="58" spans="1:32">
      <c r="A58" s="124"/>
      <c r="B58" s="57"/>
      <c r="C58" s="57"/>
      <c r="D58" s="57"/>
      <c r="E58" s="58"/>
      <c r="F58" s="58"/>
      <c r="G58" s="58"/>
      <c r="H58" s="58" t="s">
        <v>159</v>
      </c>
      <c r="I58" s="58"/>
      <c r="J58" s="58"/>
      <c r="K58" s="58"/>
      <c r="L58" s="59"/>
      <c r="M58" s="59"/>
      <c r="N58" s="60"/>
      <c r="O58" s="58"/>
      <c r="P58" s="58"/>
      <c r="Q58" s="58"/>
      <c r="R58" s="58" t="s">
        <v>171</v>
      </c>
      <c r="S58" s="58"/>
      <c r="T58" s="58"/>
      <c r="Y58" s="58"/>
      <c r="Z58" s="59"/>
      <c r="AA58" s="59"/>
      <c r="AB58" s="60"/>
      <c r="AC58" s="138"/>
      <c r="AD58" s="138"/>
      <c r="AE58" s="26"/>
      <c r="AF58" s="126"/>
    </row>
    <row r="59" spans="1:32">
      <c r="A59" s="124"/>
      <c r="B59" s="124"/>
      <c r="C59" s="124"/>
      <c r="D59" s="124"/>
      <c r="E59" s="137"/>
      <c r="F59" s="124" t="s">
        <v>162</v>
      </c>
      <c r="G59" s="137"/>
      <c r="H59" s="137"/>
      <c r="I59" s="29"/>
      <c r="J59" s="29"/>
      <c r="K59" s="29"/>
      <c r="L59" s="29"/>
      <c r="M59" s="29"/>
      <c r="N59" s="29"/>
      <c r="O59" s="29"/>
      <c r="P59" s="29"/>
      <c r="Q59" s="29"/>
      <c r="R59" s="30"/>
      <c r="S59" s="30"/>
      <c r="Y59" s="578">
        <f>N60+N61+N62</f>
        <v>1735</v>
      </c>
      <c r="Z59" s="578"/>
      <c r="AA59" s="578"/>
      <c r="AB59" s="578"/>
      <c r="AC59" s="555" t="s">
        <v>108</v>
      </c>
      <c r="AD59" s="555"/>
      <c r="AE59" s="26"/>
      <c r="AF59" s="126"/>
    </row>
    <row r="60" spans="1:32">
      <c r="A60" s="124"/>
      <c r="B60" s="124"/>
      <c r="C60" s="124"/>
      <c r="D60" s="124"/>
      <c r="E60" t="s">
        <v>163</v>
      </c>
      <c r="I60" s="1"/>
      <c r="M60" t="s">
        <v>11</v>
      </c>
      <c r="N60" s="578">
        <v>965</v>
      </c>
      <c r="O60" s="578"/>
      <c r="P60" s="578"/>
      <c r="Q60" s="578"/>
      <c r="R60" t="s">
        <v>108</v>
      </c>
      <c r="AE60" s="26"/>
      <c r="AF60" s="126"/>
    </row>
    <row r="61" spans="1:32">
      <c r="A61" s="124"/>
      <c r="B61" s="124"/>
      <c r="C61" s="124"/>
      <c r="D61" s="124"/>
      <c r="E61" s="137" t="s">
        <v>160</v>
      </c>
      <c r="F61" s="29"/>
      <c r="G61" s="29"/>
      <c r="H61" s="29"/>
      <c r="I61" s="29"/>
      <c r="J61" s="55"/>
      <c r="K61" s="29"/>
      <c r="L61" s="29"/>
      <c r="M61" t="s">
        <v>11</v>
      </c>
      <c r="N61" s="578">
        <v>600</v>
      </c>
      <c r="O61" s="578"/>
      <c r="P61" s="578"/>
      <c r="Q61" s="578"/>
      <c r="R61" t="s">
        <v>108</v>
      </c>
      <c r="AE61" s="26"/>
      <c r="AF61" s="126"/>
    </row>
    <row r="62" spans="1:32">
      <c r="A62" s="124"/>
      <c r="B62" s="124"/>
      <c r="C62" s="124"/>
      <c r="D62" s="124"/>
      <c r="E62" s="137" t="s">
        <v>164</v>
      </c>
      <c r="F62" s="29"/>
      <c r="G62" s="29"/>
      <c r="H62" s="29"/>
      <c r="I62" s="29"/>
      <c r="J62" s="55"/>
      <c r="K62" s="29"/>
      <c r="L62" s="29"/>
      <c r="M62" t="s">
        <v>11</v>
      </c>
      <c r="N62" s="578">
        <v>170</v>
      </c>
      <c r="O62" s="578"/>
      <c r="P62" s="578"/>
      <c r="Q62" s="578"/>
      <c r="R62" t="s">
        <v>108</v>
      </c>
      <c r="AB62" s="138"/>
      <c r="AC62" s="138"/>
      <c r="AD62" s="138"/>
      <c r="AE62" s="26"/>
      <c r="AF62" s="126"/>
    </row>
    <row r="63" spans="1:32">
      <c r="A63" s="124"/>
      <c r="B63" s="124"/>
      <c r="C63" s="124"/>
      <c r="D63" s="124"/>
      <c r="E63" s="138"/>
      <c r="F63" s="138"/>
      <c r="G63" s="138"/>
      <c r="H63" s="138"/>
      <c r="I63" s="138"/>
      <c r="J63" s="138"/>
      <c r="K63" s="138"/>
      <c r="N63" s="126"/>
      <c r="O63" s="126"/>
      <c r="AB63" s="138"/>
      <c r="AC63" s="138"/>
      <c r="AD63" s="138"/>
      <c r="AE63" s="26"/>
      <c r="AF63" s="126"/>
    </row>
    <row r="64" spans="1:32">
      <c r="E64" s="145" t="s">
        <v>14</v>
      </c>
      <c r="J64" s="592" t="s">
        <v>81</v>
      </c>
      <c r="K64" s="592"/>
      <c r="N64" s="145" t="s">
        <v>14</v>
      </c>
      <c r="Q64" s="139"/>
      <c r="R64" s="592"/>
      <c r="S64" s="592"/>
    </row>
    <row r="65" spans="2:33">
      <c r="W65" s="618"/>
      <c r="X65" s="618"/>
      <c r="AC65" s="562" t="s">
        <v>22</v>
      </c>
      <c r="AD65" s="562"/>
      <c r="AE65" s="618">
        <v>0</v>
      </c>
      <c r="AF65" s="618"/>
      <c r="AG65" s="62"/>
    </row>
    <row r="66" spans="2:33">
      <c r="W66" s="619"/>
      <c r="X66" s="619"/>
      <c r="AB66" s="555" t="s">
        <v>46</v>
      </c>
      <c r="AC66" s="555"/>
      <c r="AD66" s="555"/>
      <c r="AE66" s="619">
        <v>0</v>
      </c>
      <c r="AF66" s="619"/>
      <c r="AG66" s="63"/>
    </row>
    <row r="67" spans="2:33">
      <c r="W67" s="620"/>
      <c r="X67" s="620"/>
      <c r="AB67" s="555" t="s">
        <v>150</v>
      </c>
      <c r="AC67" s="555"/>
      <c r="AD67" s="555"/>
      <c r="AE67" s="620">
        <v>0</v>
      </c>
      <c r="AF67" s="620"/>
      <c r="AG67" s="64"/>
    </row>
    <row r="68" spans="2:33">
      <c r="W68" s="619"/>
      <c r="X68" s="619"/>
      <c r="AC68" s="562" t="s">
        <v>82</v>
      </c>
      <c r="AD68" s="562"/>
      <c r="AE68" s="619">
        <v>0</v>
      </c>
      <c r="AF68" s="619"/>
      <c r="AG68" s="63"/>
    </row>
    <row r="69" spans="2:33">
      <c r="W69" s="619"/>
      <c r="X69" s="619"/>
      <c r="AC69" s="562" t="s">
        <v>47</v>
      </c>
      <c r="AD69" s="562"/>
      <c r="AE69" s="619">
        <v>0</v>
      </c>
      <c r="AF69" s="619"/>
      <c r="AG69" s="63"/>
    </row>
    <row r="70" spans="2:33">
      <c r="J70" s="592" t="s">
        <v>80</v>
      </c>
      <c r="K70" s="592"/>
      <c r="N70" s="145" t="s">
        <v>14</v>
      </c>
      <c r="W70" s="619"/>
      <c r="X70" s="619"/>
      <c r="AC70" s="562" t="s">
        <v>83</v>
      </c>
      <c r="AD70" s="562"/>
      <c r="AE70" s="619">
        <v>0</v>
      </c>
      <c r="AF70" s="619"/>
      <c r="AG70" s="63"/>
    </row>
    <row r="71" spans="2:33">
      <c r="Q71" s="592" t="s">
        <v>84</v>
      </c>
      <c r="R71" s="592"/>
      <c r="T71" s="592" t="s">
        <v>151</v>
      </c>
      <c r="U71" s="592"/>
      <c r="W71" s="619"/>
      <c r="X71" s="619"/>
      <c r="AC71" s="562" t="s">
        <v>5</v>
      </c>
      <c r="AD71" s="562"/>
      <c r="AE71" s="619">
        <v>0.1</v>
      </c>
      <c r="AF71" s="619"/>
      <c r="AG71" s="63"/>
    </row>
    <row r="72" spans="2:33">
      <c r="W72" s="619"/>
      <c r="X72" s="619"/>
      <c r="AC72" s="562" t="s">
        <v>4</v>
      </c>
      <c r="AD72" s="562"/>
      <c r="AE72" s="619">
        <v>0</v>
      </c>
      <c r="AF72" s="619"/>
      <c r="AG72" s="63"/>
    </row>
    <row r="73" spans="2:33">
      <c r="C73" s="137" t="s">
        <v>7</v>
      </c>
      <c r="I73" s="555" t="s">
        <v>13</v>
      </c>
      <c r="J73" s="555"/>
      <c r="V73" s="37"/>
      <c r="W73" s="619"/>
      <c r="X73" s="619"/>
      <c r="AC73" s="562" t="s">
        <v>152</v>
      </c>
      <c r="AD73" s="562"/>
      <c r="AE73" s="619">
        <v>0</v>
      </c>
      <c r="AF73" s="619"/>
      <c r="AG73" s="63"/>
    </row>
    <row r="74" spans="2:33">
      <c r="W74" s="620"/>
      <c r="X74" s="620"/>
      <c r="AC74" s="562" t="s">
        <v>85</v>
      </c>
      <c r="AD74" s="562"/>
      <c r="AE74" s="620">
        <v>0</v>
      </c>
      <c r="AF74" s="620"/>
      <c r="AG74" s="64"/>
    </row>
    <row r="75" spans="2:33">
      <c r="J75" s="592" t="s">
        <v>86</v>
      </c>
      <c r="K75" s="592"/>
      <c r="W75" s="576"/>
      <c r="X75" s="576"/>
      <c r="AA75" s="621" t="s">
        <v>153</v>
      </c>
      <c r="AB75" s="621"/>
      <c r="AC75" s="621"/>
      <c r="AD75" s="621"/>
      <c r="AE75" s="576">
        <v>0</v>
      </c>
      <c r="AF75" s="576"/>
      <c r="AG75" s="36"/>
    </row>
    <row r="76" spans="2:33">
      <c r="L76" s="1"/>
      <c r="W76" s="576"/>
      <c r="X76" s="576"/>
      <c r="AA76" s="621" t="s">
        <v>154</v>
      </c>
      <c r="AB76" s="621"/>
      <c r="AC76" s="621"/>
      <c r="AD76" s="621"/>
      <c r="AE76" s="576">
        <v>0</v>
      </c>
      <c r="AF76" s="576"/>
      <c r="AG76" s="36"/>
    </row>
    <row r="77" spans="2:33">
      <c r="B77" s="139"/>
      <c r="C77" s="139"/>
      <c r="D77" s="139"/>
      <c r="E77" s="139"/>
      <c r="F77" s="139"/>
      <c r="G77" s="139"/>
      <c r="H77" s="37" t="s">
        <v>155</v>
      </c>
      <c r="I77" s="1"/>
      <c r="W77" s="576"/>
      <c r="X77" s="576"/>
      <c r="AA77" s="621" t="s">
        <v>156</v>
      </c>
      <c r="AB77" s="621"/>
      <c r="AC77" s="621"/>
      <c r="AD77" s="621"/>
      <c r="AE77" s="576">
        <v>0</v>
      </c>
      <c r="AF77" s="576"/>
      <c r="AG77" s="36"/>
    </row>
    <row r="78" spans="2:33">
      <c r="V78" s="5"/>
      <c r="W78" s="576"/>
      <c r="X78" s="576"/>
      <c r="AA78" s="562" t="s">
        <v>157</v>
      </c>
      <c r="AB78" s="562"/>
      <c r="AC78" s="562"/>
      <c r="AD78" s="562"/>
      <c r="AE78" s="576">
        <v>0</v>
      </c>
      <c r="AF78" s="576"/>
      <c r="AG78" s="36"/>
    </row>
    <row r="79" spans="2:33">
      <c r="Z79" s="562"/>
      <c r="AA79" s="562"/>
      <c r="AB79" s="562"/>
      <c r="AC79" s="562"/>
      <c r="AD79" s="622"/>
      <c r="AE79" s="622"/>
      <c r="AF79" s="622"/>
      <c r="AG79" s="622"/>
    </row>
    <row r="81" spans="1:32">
      <c r="A81" s="592" t="s">
        <v>23</v>
      </c>
      <c r="B81" s="592"/>
      <c r="C81" s="592"/>
      <c r="D81" s="592"/>
      <c r="E81" s="592"/>
      <c r="F81" s="623" t="s">
        <v>87</v>
      </c>
      <c r="G81" s="623"/>
      <c r="H81" s="623"/>
      <c r="I81" s="623"/>
      <c r="J81" s="623"/>
      <c r="K81" s="623"/>
      <c r="L81" s="623"/>
      <c r="M81" s="623"/>
      <c r="N81" s="623"/>
      <c r="O81" s="623"/>
      <c r="P81" s="623"/>
      <c r="Q81" s="623"/>
      <c r="R81" s="623"/>
      <c r="S81" s="623"/>
      <c r="T81" s="623"/>
      <c r="U81" s="623"/>
      <c r="V81" s="623"/>
      <c r="W81" s="623"/>
      <c r="X81" s="623"/>
      <c r="Y81" s="623"/>
      <c r="AB81" s="136"/>
      <c r="AC81" s="136" t="s">
        <v>25</v>
      </c>
      <c r="AF81" s="136" t="s">
        <v>88</v>
      </c>
    </row>
    <row r="82" spans="1:32">
      <c r="A82" s="124"/>
      <c r="B82" s="124"/>
      <c r="C82" s="124"/>
      <c r="D82" s="124"/>
      <c r="E82" s="124"/>
      <c r="F82" s="129"/>
      <c r="G82" s="126"/>
      <c r="I82" s="130"/>
      <c r="J82" s="126"/>
      <c r="K82" s="126"/>
      <c r="L82" s="126"/>
      <c r="AB82" s="130"/>
      <c r="AC82" s="130"/>
      <c r="AD82" s="130"/>
      <c r="AE82" s="144"/>
      <c r="AF82" s="126"/>
    </row>
    <row r="83" spans="1:32">
      <c r="A83" s="559"/>
      <c r="B83" s="559"/>
      <c r="C83" s="559"/>
      <c r="D83" s="559"/>
      <c r="E83" s="559"/>
      <c r="F83" t="s">
        <v>716</v>
      </c>
      <c r="Q83" s="32"/>
      <c r="S83" s="18"/>
      <c r="T83" s="18"/>
      <c r="U83" s="18"/>
      <c r="V83" s="18"/>
      <c r="W83" s="18"/>
      <c r="X83" s="18"/>
      <c r="Y83" s="18"/>
      <c r="AB83" s="552">
        <f>Z86</f>
        <v>69.40000000000002</v>
      </c>
      <c r="AC83" s="552"/>
      <c r="AD83" s="552"/>
      <c r="AE83" s="135"/>
      <c r="AF83" s="126" t="s">
        <v>28</v>
      </c>
    </row>
    <row r="84" spans="1:32">
      <c r="A84" s="124"/>
      <c r="B84" s="124"/>
      <c r="C84" s="124"/>
      <c r="D84" s="124"/>
      <c r="E84" s="124"/>
      <c r="Q84" s="32"/>
      <c r="S84" s="18"/>
      <c r="T84" s="18"/>
      <c r="U84" s="18"/>
      <c r="V84" s="18"/>
      <c r="W84" s="18"/>
      <c r="X84" s="18"/>
      <c r="Y84" s="18"/>
      <c r="AB84" s="135"/>
      <c r="AC84" s="135"/>
      <c r="AD84" s="135"/>
      <c r="AE84" s="135"/>
      <c r="AF84" s="126"/>
    </row>
    <row r="85" spans="1:32">
      <c r="A85" s="126"/>
      <c r="B85" s="126"/>
      <c r="C85" s="126"/>
      <c r="D85" s="126"/>
      <c r="F85" s="124" t="s">
        <v>169</v>
      </c>
      <c r="G85" s="137"/>
      <c r="H85" s="137"/>
      <c r="I85" s="29"/>
      <c r="J85" s="29"/>
      <c r="K85" s="29"/>
      <c r="L85" s="29"/>
      <c r="M85" s="29"/>
      <c r="N85" s="29"/>
      <c r="O85" s="29"/>
      <c r="P85" s="29"/>
      <c r="Q85" s="29"/>
      <c r="R85" s="30"/>
      <c r="T85" s="624">
        <f>Y59</f>
        <v>1735</v>
      </c>
      <c r="U85" s="624"/>
      <c r="V85" s="624"/>
      <c r="W85" s="624"/>
      <c r="X85" t="s">
        <v>108</v>
      </c>
      <c r="Y85" s="130"/>
      <c r="AC85" s="130"/>
      <c r="AD85" s="130"/>
      <c r="AE85" s="144"/>
      <c r="AF85" s="126"/>
    </row>
    <row r="86" spans="1:32">
      <c r="A86" s="126"/>
      <c r="B86" s="126"/>
      <c r="C86" s="126"/>
      <c r="D86" s="126"/>
      <c r="F86" s="139" t="s">
        <v>31</v>
      </c>
      <c r="G86" s="551">
        <v>0.4</v>
      </c>
      <c r="H86" s="551"/>
      <c r="I86" t="s">
        <v>10</v>
      </c>
      <c r="J86" s="551">
        <v>0.1</v>
      </c>
      <c r="K86" s="551"/>
      <c r="L86" s="139" t="s">
        <v>33</v>
      </c>
      <c r="M86" s="139" t="s">
        <v>10</v>
      </c>
      <c r="N86" s="553">
        <f>T85</f>
        <v>1735</v>
      </c>
      <c r="O86" s="553"/>
      <c r="P86" s="553"/>
      <c r="Q86" s="553"/>
      <c r="R86" s="139"/>
      <c r="Y86" t="s">
        <v>11</v>
      </c>
      <c r="Z86" s="551">
        <f>(G86*J86)*N86</f>
        <v>69.40000000000002</v>
      </c>
      <c r="AA86" s="551"/>
      <c r="AB86" s="551"/>
      <c r="AC86" s="139"/>
      <c r="AD86" s="130"/>
      <c r="AE86" s="144"/>
      <c r="AF86" s="126"/>
    </row>
    <row r="87" spans="1:32">
      <c r="A87" s="126"/>
      <c r="B87" s="126"/>
      <c r="C87" s="126"/>
      <c r="D87" s="126"/>
      <c r="AC87" s="130"/>
      <c r="AD87" s="130"/>
      <c r="AE87" s="144"/>
      <c r="AF87" s="126"/>
    </row>
    <row r="88" spans="1:32">
      <c r="A88" s="126"/>
      <c r="B88" s="126"/>
      <c r="C88" s="126"/>
      <c r="D88" s="126"/>
      <c r="E88" s="126"/>
      <c r="F88" s="139"/>
      <c r="G88" s="123"/>
      <c r="H88" s="123"/>
      <c r="J88" s="141"/>
      <c r="K88" s="141"/>
      <c r="L88" s="141"/>
      <c r="M88" s="141"/>
      <c r="N88" s="139"/>
      <c r="O88" s="139"/>
      <c r="P88" s="139"/>
      <c r="S88" s="19"/>
      <c r="T88" s="139"/>
      <c r="U88" s="139"/>
      <c r="AB88" s="125"/>
      <c r="AC88" s="125"/>
      <c r="AD88" s="125"/>
      <c r="AE88" s="131"/>
      <c r="AF88" s="126"/>
    </row>
    <row r="89" spans="1:32">
      <c r="A89" s="559"/>
      <c r="B89" s="559"/>
      <c r="C89" s="559"/>
      <c r="D89" s="559"/>
      <c r="E89" s="559"/>
      <c r="F89" s="139" t="s">
        <v>259</v>
      </c>
      <c r="AB89" s="551">
        <f>O93</f>
        <v>694</v>
      </c>
      <c r="AC89" s="551"/>
      <c r="AD89" s="551"/>
      <c r="AE89" s="135"/>
      <c r="AF89" s="126" t="s">
        <v>37</v>
      </c>
    </row>
    <row r="90" spans="1:32">
      <c r="A90" s="124"/>
      <c r="B90" s="124"/>
      <c r="C90" s="124"/>
      <c r="D90" s="124"/>
      <c r="F90" s="139" t="s">
        <v>258</v>
      </c>
      <c r="AB90" s="125"/>
      <c r="AC90" s="125"/>
      <c r="AD90" s="125"/>
      <c r="AE90" s="131"/>
      <c r="AF90" s="126"/>
    </row>
    <row r="91" spans="1:32">
      <c r="A91" s="124"/>
      <c r="B91" s="124"/>
      <c r="C91" s="124"/>
      <c r="D91" s="124"/>
      <c r="E91" s="139"/>
      <c r="AB91" s="125"/>
      <c r="AC91" s="125"/>
      <c r="AD91" s="125"/>
      <c r="AE91" s="131"/>
      <c r="AF91" s="126"/>
    </row>
    <row r="92" spans="1:32">
      <c r="A92" s="124"/>
      <c r="B92" s="124"/>
      <c r="C92" s="124"/>
      <c r="D92" s="124"/>
      <c r="E92" s="124"/>
      <c r="F92" s="124" t="s">
        <v>169</v>
      </c>
      <c r="G92" s="137"/>
      <c r="H92" s="137"/>
      <c r="I92" s="29"/>
      <c r="J92" s="29"/>
      <c r="K92" s="29"/>
      <c r="L92" s="29"/>
      <c r="M92" s="29"/>
      <c r="N92" s="29"/>
      <c r="O92" s="29"/>
      <c r="P92" s="29"/>
      <c r="Q92" s="29"/>
      <c r="R92" s="30"/>
      <c r="T92" s="624">
        <v>1735</v>
      </c>
      <c r="U92" s="624"/>
      <c r="V92" s="624"/>
      <c r="W92" s="624"/>
      <c r="X92" t="s">
        <v>108</v>
      </c>
      <c r="Y92" s="130"/>
      <c r="AB92" s="125"/>
      <c r="AC92" s="125"/>
      <c r="AD92" s="125"/>
      <c r="AE92" s="131"/>
      <c r="AF92" s="126"/>
    </row>
    <row r="93" spans="1:32">
      <c r="A93" s="124"/>
      <c r="B93" s="124"/>
      <c r="C93" s="124"/>
      <c r="D93" s="124"/>
      <c r="E93" s="124"/>
      <c r="F93" s="139"/>
      <c r="G93" s="551">
        <v>0.4</v>
      </c>
      <c r="H93" s="551"/>
      <c r="I93" t="s">
        <v>10</v>
      </c>
      <c r="J93" s="554">
        <v>1735</v>
      </c>
      <c r="K93" s="554"/>
      <c r="L93" s="554"/>
      <c r="M93" s="554"/>
      <c r="N93" s="139" t="s">
        <v>11</v>
      </c>
      <c r="O93" s="551">
        <f>G93*J93</f>
        <v>694</v>
      </c>
      <c r="P93" s="551"/>
      <c r="Q93" s="551"/>
      <c r="R93" s="551"/>
      <c r="S93" s="19"/>
      <c r="T93" s="139"/>
      <c r="U93" s="139"/>
      <c r="AB93" s="125"/>
      <c r="AC93" s="125"/>
      <c r="AD93" s="125"/>
      <c r="AE93" s="131"/>
      <c r="AF93" s="126"/>
    </row>
    <row r="94" spans="1:32">
      <c r="A94" s="124"/>
      <c r="B94" s="124"/>
      <c r="C94" s="124"/>
      <c r="D94" s="124"/>
      <c r="E94" s="124"/>
      <c r="F94" s="139"/>
      <c r="G94" s="123"/>
      <c r="H94" s="123"/>
      <c r="J94" s="141"/>
      <c r="K94" s="141"/>
      <c r="L94" s="141"/>
      <c r="M94" s="141"/>
      <c r="N94" s="139"/>
      <c r="O94" s="139"/>
      <c r="P94" s="139"/>
      <c r="S94" s="19"/>
      <c r="T94" s="139"/>
      <c r="U94" s="139"/>
      <c r="AB94" s="125"/>
      <c r="AC94" s="125"/>
      <c r="AD94" s="125"/>
      <c r="AE94" s="131"/>
      <c r="AF94" s="126"/>
    </row>
    <row r="95" spans="1:32">
      <c r="A95" s="597"/>
      <c r="B95" s="597"/>
      <c r="C95" s="597"/>
      <c r="D95" s="597"/>
      <c r="E95" s="597"/>
      <c r="F95" s="139" t="s">
        <v>40</v>
      </c>
      <c r="AB95" s="135"/>
      <c r="AC95" s="135"/>
      <c r="AD95" s="135"/>
      <c r="AE95" s="135"/>
      <c r="AF95" s="126"/>
    </row>
    <row r="96" spans="1:32">
      <c r="A96" s="555"/>
      <c r="B96" s="555"/>
      <c r="C96" s="555"/>
      <c r="D96" s="555"/>
      <c r="E96" s="555"/>
      <c r="F96" s="552">
        <f>AB83</f>
        <v>69.40000000000002</v>
      </c>
      <c r="G96" s="552"/>
      <c r="H96" s="552"/>
      <c r="I96" s="552"/>
      <c r="J96" t="s">
        <v>10</v>
      </c>
      <c r="K96" s="560">
        <v>0.25</v>
      </c>
      <c r="L96" s="560"/>
      <c r="M96" s="560"/>
      <c r="N96" t="s">
        <v>10</v>
      </c>
      <c r="O96" s="554">
        <v>1</v>
      </c>
      <c r="P96" s="554"/>
      <c r="Q96" s="554"/>
      <c r="R96" s="554"/>
      <c r="AB96" s="554">
        <f>F96*K96*O96</f>
        <v>17.350000000000005</v>
      </c>
      <c r="AC96" s="554"/>
      <c r="AD96" s="554"/>
      <c r="AE96" s="132"/>
      <c r="AF96" s="126" t="s">
        <v>36</v>
      </c>
    </row>
    <row r="97" spans="1:34">
      <c r="A97" s="597"/>
      <c r="B97" s="597"/>
      <c r="C97" s="597"/>
      <c r="D97" s="597"/>
      <c r="E97" s="597"/>
      <c r="F97" s="34" t="s">
        <v>41</v>
      </c>
      <c r="AB97" s="135"/>
      <c r="AC97" s="135"/>
      <c r="AD97" s="135"/>
      <c r="AE97" s="135"/>
      <c r="AF97" s="126"/>
    </row>
    <row r="98" spans="1:34">
      <c r="A98" s="555"/>
      <c r="B98" s="555"/>
      <c r="C98" s="555"/>
      <c r="D98" s="555"/>
      <c r="E98" s="555"/>
      <c r="F98" s="560">
        <f>AB83</f>
        <v>69.40000000000002</v>
      </c>
      <c r="G98" s="560"/>
      <c r="H98" s="560"/>
      <c r="I98" s="560"/>
      <c r="J98" t="s">
        <v>10</v>
      </c>
      <c r="K98" s="555">
        <v>1.952</v>
      </c>
      <c r="L98" s="555"/>
      <c r="M98" s="555"/>
      <c r="N98" t="s">
        <v>10</v>
      </c>
      <c r="O98" s="554">
        <v>1</v>
      </c>
      <c r="P98" s="554"/>
      <c r="Q98" s="554"/>
      <c r="R98" s="554"/>
      <c r="AB98" s="560">
        <f>F98*K98*O98</f>
        <v>135.46880000000004</v>
      </c>
      <c r="AC98" s="560"/>
      <c r="AD98" s="560"/>
      <c r="AE98" s="132"/>
      <c r="AF98" s="126" t="s">
        <v>36</v>
      </c>
    </row>
    <row r="99" spans="1:34">
      <c r="A99" s="278"/>
      <c r="B99" s="278"/>
      <c r="C99" s="278"/>
      <c r="D99" s="278"/>
      <c r="E99" s="278"/>
      <c r="F99" s="282"/>
      <c r="G99" s="282"/>
      <c r="H99" s="282"/>
      <c r="I99" s="282"/>
      <c r="K99" s="278"/>
      <c r="L99" s="278"/>
      <c r="M99" s="278"/>
      <c r="O99" s="293"/>
      <c r="P99" s="293"/>
      <c r="Q99" s="293"/>
      <c r="R99" s="293"/>
      <c r="AB99" s="282"/>
      <c r="AC99" s="282"/>
      <c r="AD99" s="282"/>
      <c r="AE99" s="285"/>
      <c r="AF99" s="278"/>
    </row>
    <row r="100" spans="1:34">
      <c r="A100" s="278"/>
      <c r="B100" s="278"/>
      <c r="C100" s="278"/>
      <c r="D100" s="278"/>
      <c r="E100" s="278"/>
      <c r="F100" s="282"/>
      <c r="G100" s="282"/>
      <c r="H100" s="282"/>
      <c r="I100" s="282"/>
      <c r="K100" s="278"/>
      <c r="L100" s="278"/>
      <c r="M100" s="278"/>
      <c r="O100" s="293"/>
      <c r="P100" s="293"/>
      <c r="Q100" s="293"/>
      <c r="R100" s="293"/>
      <c r="AB100" s="282"/>
      <c r="AC100" s="282"/>
      <c r="AD100" s="282"/>
      <c r="AE100" s="285"/>
      <c r="AF100" s="278"/>
    </row>
    <row r="101" spans="1:34">
      <c r="A101" s="278"/>
      <c r="B101" s="278"/>
      <c r="C101" s="278"/>
      <c r="D101" s="278"/>
      <c r="E101" s="278"/>
      <c r="F101" s="282"/>
      <c r="G101" s="282"/>
      <c r="H101" s="282"/>
      <c r="I101" s="282"/>
      <c r="K101" s="278"/>
      <c r="L101" s="278"/>
      <c r="M101" s="278"/>
      <c r="O101" s="293"/>
      <c r="P101" s="293"/>
      <c r="Q101" s="293"/>
      <c r="R101" s="293"/>
      <c r="AB101" s="282"/>
      <c r="AC101" s="282"/>
      <c r="AD101" s="282"/>
      <c r="AE101" s="285"/>
      <c r="AF101" s="278"/>
    </row>
    <row r="102" spans="1:34">
      <c r="A102" s="278"/>
      <c r="B102" s="278"/>
      <c r="C102" s="278"/>
      <c r="D102" s="278"/>
      <c r="E102" s="278"/>
      <c r="F102" s="282"/>
      <c r="G102" s="282"/>
      <c r="H102" s="282"/>
      <c r="I102" s="282"/>
      <c r="K102" s="278"/>
      <c r="L102" s="278"/>
      <c r="M102" s="278"/>
      <c r="O102" s="293"/>
      <c r="P102" s="293"/>
      <c r="Q102" s="293"/>
      <c r="R102" s="293"/>
      <c r="AB102" s="282"/>
      <c r="AC102" s="282"/>
      <c r="AD102" s="282"/>
      <c r="AE102" s="285"/>
      <c r="AF102" s="278"/>
    </row>
    <row r="103" spans="1:34">
      <c r="A103" s="278"/>
      <c r="B103" s="278"/>
      <c r="C103" s="278"/>
      <c r="D103" s="278"/>
      <c r="E103" s="278"/>
      <c r="F103" s="282"/>
      <c r="G103" s="282"/>
      <c r="H103" s="282"/>
      <c r="I103" s="282"/>
      <c r="K103" s="278"/>
      <c r="L103" s="278"/>
      <c r="M103" s="278"/>
      <c r="O103" s="293"/>
      <c r="P103" s="293"/>
      <c r="Q103" s="293"/>
      <c r="R103" s="293"/>
      <c r="AB103" s="282"/>
      <c r="AC103" s="282"/>
      <c r="AD103" s="282"/>
      <c r="AE103" s="285"/>
      <c r="AF103" s="278"/>
    </row>
    <row r="104" spans="1:34">
      <c r="A104" s="278"/>
      <c r="B104" s="278"/>
      <c r="C104" s="278"/>
      <c r="D104" s="278"/>
      <c r="E104" s="278"/>
      <c r="F104" s="282"/>
      <c r="G104" s="282"/>
      <c r="H104" s="282"/>
      <c r="I104" s="282"/>
      <c r="K104" s="278"/>
      <c r="L104" s="278"/>
      <c r="M104" s="278"/>
      <c r="O104" s="293"/>
      <c r="P104" s="293"/>
      <c r="Q104" s="293"/>
      <c r="R104" s="293"/>
      <c r="AB104" s="282"/>
      <c r="AC104" s="282"/>
      <c r="AD104" s="282"/>
      <c r="AE104" s="285"/>
      <c r="AF104" s="278"/>
    </row>
    <row r="105" spans="1:34">
      <c r="A105" s="65"/>
      <c r="B105" s="65"/>
      <c r="C105" s="65"/>
      <c r="D105" s="65"/>
      <c r="E105" s="65"/>
      <c r="F105" s="34"/>
      <c r="AB105" s="26"/>
      <c r="AC105" s="26"/>
      <c r="AD105" s="26"/>
      <c r="AE105" s="132"/>
      <c r="AF105" s="126"/>
    </row>
    <row r="106" spans="1:34">
      <c r="A106" s="65"/>
      <c r="B106" s="65"/>
      <c r="C106" s="65"/>
      <c r="D106" s="65"/>
      <c r="E106" s="65"/>
      <c r="F106" s="34"/>
      <c r="AB106" s="26"/>
      <c r="AC106" s="26"/>
      <c r="AD106" s="26"/>
      <c r="AE106" s="132"/>
      <c r="AF106" s="126"/>
    </row>
    <row r="107" spans="1:34">
      <c r="A107" s="128"/>
      <c r="B107" s="128"/>
      <c r="C107" s="128"/>
      <c r="D107" s="128"/>
      <c r="E107" s="128"/>
      <c r="F107" s="34"/>
      <c r="AB107" s="135"/>
      <c r="AC107" s="135"/>
      <c r="AD107" s="135"/>
      <c r="AE107" s="135"/>
      <c r="AF107" s="126"/>
    </row>
    <row r="108" spans="1:34">
      <c r="A108" s="139"/>
      <c r="B108" s="139"/>
      <c r="C108" s="139"/>
      <c r="D108" s="139"/>
      <c r="E108" s="139"/>
      <c r="F108" s="26"/>
      <c r="G108" s="26"/>
      <c r="H108" s="26"/>
      <c r="I108" s="26"/>
      <c r="J108" s="26"/>
      <c r="K108" s="26"/>
      <c r="L108" s="26"/>
      <c r="O108" s="139"/>
      <c r="P108" s="139"/>
      <c r="AB108" s="26"/>
      <c r="AC108" s="26"/>
      <c r="AD108" s="26"/>
      <c r="AE108" s="132"/>
      <c r="AF108" s="126"/>
    </row>
    <row r="109" spans="1:34">
      <c r="A109" s="139"/>
      <c r="B109" s="139"/>
      <c r="C109" s="139"/>
      <c r="D109" s="139"/>
      <c r="E109" s="139"/>
      <c r="AH109" s="126"/>
    </row>
    <row r="110" spans="1:34">
      <c r="A110" s="139"/>
      <c r="B110" s="139"/>
      <c r="C110" s="139"/>
      <c r="D110" s="139"/>
      <c r="E110" s="139"/>
      <c r="AH110" s="126"/>
    </row>
    <row r="111" spans="1:34">
      <c r="A111" s="139"/>
      <c r="B111" s="139"/>
      <c r="C111" s="139"/>
      <c r="D111" s="139"/>
      <c r="E111" s="139"/>
      <c r="AB111" s="33"/>
    </row>
    <row r="112" spans="1:34">
      <c r="A112" s="124"/>
      <c r="B112" s="124"/>
      <c r="C112" s="124"/>
      <c r="D112" s="124"/>
      <c r="E112" s="139"/>
      <c r="AB112" s="33"/>
    </row>
    <row r="113" spans="1:34" ht="15.75">
      <c r="F113" s="627" t="s">
        <v>443</v>
      </c>
      <c r="G113" s="627"/>
      <c r="H113" s="627"/>
      <c r="I113" s="627"/>
      <c r="J113" s="1" t="s">
        <v>444</v>
      </c>
      <c r="K113" s="1"/>
      <c r="L113" s="1"/>
      <c r="M113" s="1"/>
      <c r="N113" s="1"/>
      <c r="O113" s="1"/>
      <c r="P113" s="1"/>
      <c r="Q113" s="1"/>
      <c r="R113" s="1"/>
      <c r="S113" s="149"/>
      <c r="T113" s="149"/>
      <c r="U113" s="149"/>
      <c r="V113" s="149"/>
      <c r="W113" s="1"/>
      <c r="X113" s="136"/>
      <c r="Y113" s="136"/>
      <c r="Z113" s="1"/>
      <c r="AA113" s="1"/>
      <c r="AB113" s="1"/>
      <c r="AC113" s="149"/>
      <c r="AD113" s="149"/>
      <c r="AE113" s="130"/>
    </row>
    <row r="114" spans="1:34">
      <c r="F114" s="35"/>
      <c r="G114" t="s">
        <v>160</v>
      </c>
      <c r="M114" t="s">
        <v>170</v>
      </c>
      <c r="N114" s="124"/>
      <c r="O114" s="137"/>
      <c r="P114" s="137"/>
      <c r="Q114" s="29"/>
      <c r="R114" s="29"/>
      <c r="V114" t="s">
        <v>164</v>
      </c>
      <c r="Z114" s="133"/>
      <c r="AA114" s="133"/>
      <c r="AB114" s="133"/>
      <c r="AC114" s="133"/>
    </row>
    <row r="115" spans="1:34">
      <c r="F115" s="35"/>
      <c r="G115" s="578">
        <v>20</v>
      </c>
      <c r="H115" s="578"/>
      <c r="I115" s="578"/>
      <c r="J115" s="578"/>
      <c r="K115" t="s">
        <v>149</v>
      </c>
      <c r="L115" s="1"/>
      <c r="M115" s="29" t="s">
        <v>32</v>
      </c>
      <c r="O115" s="578">
        <v>20</v>
      </c>
      <c r="P115" s="578"/>
      <c r="Q115" s="578"/>
      <c r="R115" s="578"/>
      <c r="S115" t="s">
        <v>149</v>
      </c>
      <c r="U115" t="s">
        <v>32</v>
      </c>
      <c r="V115" s="134">
        <v>4</v>
      </c>
      <c r="W115" s="134"/>
      <c r="X115" s="134"/>
      <c r="Y115" s="134"/>
      <c r="Z115" t="s">
        <v>149</v>
      </c>
      <c r="AB115" t="s">
        <v>11</v>
      </c>
      <c r="AC115" s="555">
        <f>G115+O115+V115</f>
        <v>44</v>
      </c>
      <c r="AD115" s="555"/>
      <c r="AE115" s="555"/>
      <c r="AF115" t="s">
        <v>149</v>
      </c>
    </row>
    <row r="116" spans="1:34">
      <c r="A116" s="35"/>
      <c r="B116" s="35"/>
      <c r="C116" s="35"/>
      <c r="D116" s="35"/>
      <c r="P116" s="130"/>
      <c r="Q116" s="130"/>
      <c r="AB116" s="130"/>
      <c r="AC116" s="130"/>
      <c r="AD116" s="130"/>
      <c r="AE116" s="126"/>
      <c r="AF116" s="126"/>
      <c r="AG116" s="126"/>
      <c r="AH116" s="126"/>
    </row>
    <row r="117" spans="1:34">
      <c r="AC117" s="1"/>
      <c r="AD117" s="19" t="s">
        <v>91</v>
      </c>
      <c r="AE117" s="19"/>
      <c r="AF117" s="19"/>
      <c r="AG117" s="576">
        <v>0.5</v>
      </c>
      <c r="AH117" s="576"/>
    </row>
    <row r="118" spans="1:34">
      <c r="AB118" s="1"/>
      <c r="AC118" s="1" t="s">
        <v>90</v>
      </c>
      <c r="AD118" s="19" t="s">
        <v>92</v>
      </c>
      <c r="AE118" s="19"/>
      <c r="AF118" s="19"/>
      <c r="AG118" s="576">
        <v>0.4</v>
      </c>
      <c r="AH118" s="576"/>
    </row>
    <row r="119" spans="1:34">
      <c r="AB119" s="1"/>
      <c r="AC119" s="1"/>
      <c r="AD119" s="139" t="s">
        <v>93</v>
      </c>
      <c r="AE119" s="139"/>
      <c r="AF119" s="139"/>
      <c r="AG119" s="576">
        <v>0.1</v>
      </c>
      <c r="AH119" s="576"/>
    </row>
    <row r="120" spans="1:34">
      <c r="AB120" s="1"/>
      <c r="AC120" s="1"/>
      <c r="AD120" s="427"/>
      <c r="AE120" s="427"/>
      <c r="AF120" s="427"/>
      <c r="AG120" s="429"/>
      <c r="AH120" s="429"/>
    </row>
    <row r="121" spans="1:34">
      <c r="AB121" s="1"/>
      <c r="AC121" s="1"/>
      <c r="AD121" s="427"/>
      <c r="AE121" s="427"/>
      <c r="AF121" s="427"/>
      <c r="AG121" s="429"/>
      <c r="AH121" s="429"/>
    </row>
    <row r="122" spans="1:34">
      <c r="AB122" s="1"/>
      <c r="AC122" s="1"/>
      <c r="AD122" s="139" t="s">
        <v>165</v>
      </c>
      <c r="AE122" s="139"/>
      <c r="AF122" s="139"/>
      <c r="AG122" s="576">
        <v>0</v>
      </c>
      <c r="AH122" s="576"/>
    </row>
    <row r="123" spans="1:34">
      <c r="O123" s="433"/>
      <c r="V123" s="1"/>
      <c r="Y123" s="1"/>
      <c r="AB123" s="1"/>
      <c r="AC123" s="1"/>
      <c r="AD123" s="562"/>
      <c r="AE123" s="562"/>
      <c r="AF123" s="562"/>
      <c r="AG123" s="625"/>
      <c r="AH123" s="625"/>
    </row>
    <row r="124" spans="1:34">
      <c r="P124" s="433"/>
      <c r="Q124" t="s">
        <v>81</v>
      </c>
      <c r="X124" s="1"/>
      <c r="Z124" s="1"/>
      <c r="AB124" s="1"/>
      <c r="AC124" s="1"/>
      <c r="AD124" s="562" t="s">
        <v>18</v>
      </c>
      <c r="AE124" s="562"/>
      <c r="AF124" s="562"/>
      <c r="AG124" s="625">
        <v>0.5</v>
      </c>
      <c r="AH124" s="625"/>
    </row>
    <row r="125" spans="1:34">
      <c r="S125" t="s">
        <v>94</v>
      </c>
      <c r="W125" s="1"/>
      <c r="AA125" s="1"/>
      <c r="AB125" s="1"/>
      <c r="AD125" s="562" t="s">
        <v>83</v>
      </c>
      <c r="AE125" s="562"/>
      <c r="AF125" s="562"/>
      <c r="AG125" s="626">
        <v>0.3</v>
      </c>
      <c r="AH125" s="626"/>
    </row>
    <row r="126" spans="1:34">
      <c r="AB126" s="1"/>
      <c r="AC126" s="1"/>
      <c r="AD126" s="562" t="s">
        <v>5</v>
      </c>
      <c r="AE126" s="562"/>
      <c r="AF126" s="562"/>
      <c r="AG126" s="626">
        <v>0.1</v>
      </c>
      <c r="AH126" s="626"/>
    </row>
    <row r="127" spans="1:34">
      <c r="X127" s="437"/>
      <c r="AB127" s="1"/>
      <c r="AC127" s="1"/>
      <c r="AD127" s="562" t="s">
        <v>4</v>
      </c>
      <c r="AE127" s="562"/>
      <c r="AF127" s="562"/>
      <c r="AG127" s="626">
        <v>0.2</v>
      </c>
      <c r="AH127" s="626"/>
    </row>
    <row r="128" spans="1:34">
      <c r="T128" s="1"/>
      <c r="U128" s="1"/>
      <c r="V128" s="1"/>
      <c r="W128" s="1"/>
      <c r="X128" s="1"/>
      <c r="Y128" s="1"/>
      <c r="Z128" s="1"/>
      <c r="AC128" s="1"/>
      <c r="AD128" s="428"/>
      <c r="AE128" s="428"/>
      <c r="AF128" s="428"/>
      <c r="AG128" s="430"/>
      <c r="AH128" s="430"/>
    </row>
    <row r="129" spans="2:58">
      <c r="H129" s="136"/>
      <c r="I129" s="136"/>
      <c r="O129" s="139"/>
      <c r="S129" s="1"/>
      <c r="T129" s="1"/>
      <c r="U129" s="1"/>
      <c r="V129" s="1"/>
      <c r="W129" s="1"/>
      <c r="X129" s="1"/>
      <c r="Y129" s="1"/>
      <c r="Z129" s="1"/>
      <c r="AC129" s="1"/>
      <c r="AD129" s="562" t="s">
        <v>47</v>
      </c>
      <c r="AE129" s="562"/>
      <c r="AF129" s="562"/>
      <c r="AG129" s="626">
        <v>0.3</v>
      </c>
      <c r="AH129" s="626"/>
    </row>
    <row r="130" spans="2:58">
      <c r="G130" s="1"/>
      <c r="H130" s="1"/>
      <c r="I130" s="1"/>
      <c r="J130" s="1"/>
      <c r="K130" s="1"/>
      <c r="L130" s="1"/>
      <c r="M130" s="1"/>
      <c r="N130" s="1" t="s">
        <v>690</v>
      </c>
      <c r="O130" s="1"/>
      <c r="P130" s="1"/>
      <c r="Q130" s="1"/>
      <c r="R130" s="1"/>
      <c r="S130" s="1" t="s">
        <v>80</v>
      </c>
      <c r="T130" s="1"/>
      <c r="U130" s="1"/>
      <c r="V130" s="1"/>
      <c r="W130" s="1"/>
      <c r="X130" s="1"/>
      <c r="Y130" s="1"/>
      <c r="Z130" s="1"/>
      <c r="AC130" s="1"/>
      <c r="AD130" s="562" t="s">
        <v>95</v>
      </c>
      <c r="AE130" s="562"/>
      <c r="AF130" s="562"/>
      <c r="AG130" s="628">
        <v>0.15</v>
      </c>
      <c r="AH130" s="628"/>
    </row>
    <row r="131" spans="2:58">
      <c r="G131" s="1"/>
      <c r="H131" s="1"/>
      <c r="I131" s="1"/>
      <c r="J131" s="1"/>
      <c r="K131" s="1"/>
      <c r="L131" s="1"/>
      <c r="M131" t="s">
        <v>691</v>
      </c>
      <c r="O131" s="1"/>
      <c r="Q131" s="136" t="s">
        <v>689</v>
      </c>
      <c r="R131" s="1"/>
      <c r="S131" s="1"/>
      <c r="T131" s="1"/>
      <c r="U131" s="1"/>
      <c r="V131" s="1"/>
      <c r="W131" s="1"/>
      <c r="X131" s="1"/>
      <c r="Y131" s="1"/>
      <c r="Z131" s="1"/>
      <c r="AC131" s="1"/>
      <c r="AD131" s="562" t="s">
        <v>96</v>
      </c>
      <c r="AE131" s="562"/>
      <c r="AF131" s="562"/>
      <c r="AG131" s="626">
        <v>0.15</v>
      </c>
      <c r="AH131" s="626"/>
    </row>
    <row r="132" spans="2:58">
      <c r="G132" s="1"/>
      <c r="H132" s="1"/>
      <c r="I132" s="1"/>
      <c r="J132" s="1"/>
      <c r="K132" s="1"/>
      <c r="L132" s="1"/>
      <c r="M132" s="1"/>
      <c r="N132" s="1"/>
      <c r="O132" s="1"/>
      <c r="P132" s="1"/>
      <c r="Q132" s="1"/>
      <c r="R132" s="136"/>
      <c r="S132" s="1"/>
      <c r="T132" s="1"/>
      <c r="U132" s="136"/>
      <c r="V132" s="136"/>
      <c r="W132" s="1"/>
      <c r="X132" s="1"/>
      <c r="Y132" s="1"/>
      <c r="Z132" s="1"/>
      <c r="AC132" s="1"/>
      <c r="AD132" s="562" t="s">
        <v>97</v>
      </c>
      <c r="AE132" s="562"/>
      <c r="AF132" s="562"/>
      <c r="AG132" s="626">
        <v>0.25</v>
      </c>
      <c r="AH132" s="626"/>
    </row>
    <row r="133" spans="2:58">
      <c r="G133" s="1"/>
      <c r="H133" s="1"/>
      <c r="I133" s="1"/>
      <c r="J133" s="1"/>
      <c r="K133" s="55">
        <v>1</v>
      </c>
      <c r="L133" s="1"/>
      <c r="M133" s="1"/>
      <c r="N133" s="1"/>
      <c r="O133" s="1"/>
      <c r="P133" s="1"/>
      <c r="Q133" s="1"/>
      <c r="R133" s="1"/>
      <c r="S133" s="1"/>
      <c r="T133" s="1"/>
      <c r="U133" s="37"/>
      <c r="V133" s="37"/>
      <c r="W133" s="1"/>
      <c r="X133" s="1"/>
      <c r="Y133" s="1"/>
      <c r="Z133" s="1"/>
      <c r="AC133" s="1"/>
      <c r="AD133" s="562" t="s">
        <v>98</v>
      </c>
      <c r="AE133" s="562"/>
      <c r="AF133" s="562"/>
      <c r="AG133" s="626">
        <f>(AG132+AG127)*2+AG129</f>
        <v>1.2</v>
      </c>
      <c r="AH133" s="626"/>
    </row>
    <row r="134" spans="2:58">
      <c r="G134" s="1"/>
      <c r="H134" s="136"/>
      <c r="I134" s="136"/>
      <c r="J134" s="1"/>
      <c r="K134" s="4">
        <v>1</v>
      </c>
      <c r="L134" s="1"/>
      <c r="M134" s="1"/>
      <c r="N134" s="1"/>
      <c r="O134" s="1"/>
      <c r="P134" s="1"/>
      <c r="Q134" s="1"/>
      <c r="R134" s="1"/>
      <c r="S134" s="1" t="s">
        <v>80</v>
      </c>
      <c r="T134" s="1"/>
      <c r="U134" s="1"/>
      <c r="V134" s="1"/>
      <c r="W134" s="1"/>
      <c r="X134" s="1"/>
      <c r="Y134" s="1"/>
      <c r="Z134" s="1"/>
      <c r="AC134" s="1"/>
      <c r="AD134" s="562" t="s">
        <v>99</v>
      </c>
      <c r="AE134" s="562"/>
      <c r="AF134" s="562"/>
      <c r="AG134" s="626">
        <f>AG124+AG123</f>
        <v>0.5</v>
      </c>
      <c r="AH134" s="626"/>
      <c r="AL134" s="12"/>
    </row>
    <row r="135" spans="2:58">
      <c r="G135" s="1"/>
      <c r="H135" s="1"/>
      <c r="I135" s="1"/>
      <c r="J135" s="1"/>
      <c r="K135" s="1"/>
      <c r="L135" s="1"/>
      <c r="M135" s="1"/>
      <c r="N135" s="1"/>
      <c r="O135" s="136"/>
      <c r="P135" s="136"/>
      <c r="Q135" s="1"/>
      <c r="R135" s="1"/>
      <c r="S135" s="1"/>
      <c r="T135" s="1"/>
      <c r="U135" s="1"/>
      <c r="V135" s="1"/>
      <c r="W135" s="1"/>
      <c r="X135" s="1"/>
      <c r="Y135" s="1"/>
      <c r="Z135" s="1"/>
      <c r="AB135" s="1"/>
      <c r="AC135" s="1"/>
      <c r="AD135" s="562" t="s">
        <v>22</v>
      </c>
      <c r="AE135" s="562"/>
      <c r="AF135" s="562"/>
      <c r="AG135" s="626">
        <v>0.95</v>
      </c>
      <c r="AH135" s="626"/>
      <c r="AL135" s="12"/>
      <c r="BF135" s="1"/>
    </row>
    <row r="136" spans="2:58">
      <c r="G136" s="1"/>
      <c r="H136" s="1"/>
      <c r="I136" s="1"/>
      <c r="J136" s="1"/>
      <c r="K136" s="1"/>
      <c r="L136" s="1"/>
      <c r="M136" s="1"/>
      <c r="N136" s="1"/>
      <c r="O136" s="1"/>
      <c r="P136" s="1"/>
      <c r="Q136" s="1"/>
      <c r="R136" s="1"/>
      <c r="S136" s="1"/>
      <c r="T136" s="4" t="s">
        <v>13</v>
      </c>
      <c r="U136" s="134"/>
      <c r="V136" s="134"/>
      <c r="W136" s="4"/>
      <c r="X136" s="4"/>
      <c r="Y136" s="4"/>
      <c r="Z136" s="4"/>
      <c r="AC136" s="4"/>
      <c r="AD136" s="562" t="s">
        <v>100</v>
      </c>
      <c r="AE136" s="562"/>
      <c r="AF136" s="562"/>
      <c r="AG136" s="626">
        <f>AG135+AG131</f>
        <v>1.0999999999999999</v>
      </c>
      <c r="AH136" s="626"/>
      <c r="AL136" s="12"/>
      <c r="AZ136" s="1"/>
      <c r="BC136" s="1"/>
      <c r="BF136" s="1"/>
    </row>
    <row r="137" spans="2:58">
      <c r="G137" s="136"/>
      <c r="H137" s="136"/>
      <c r="I137" s="1"/>
      <c r="J137" s="1"/>
      <c r="K137" s="1"/>
      <c r="L137" s="1"/>
      <c r="M137" s="1"/>
      <c r="N137" s="1"/>
      <c r="O137" s="1"/>
      <c r="P137" s="1"/>
      <c r="Q137" s="1"/>
      <c r="R137" s="1"/>
      <c r="S137" s="1"/>
      <c r="T137" s="4"/>
      <c r="U137" s="4"/>
      <c r="V137" s="4"/>
      <c r="W137" s="4"/>
      <c r="X137" s="4"/>
      <c r="Y137" s="4"/>
      <c r="Z137" s="4"/>
      <c r="AC137" s="4"/>
      <c r="AD137" s="562" t="s">
        <v>52</v>
      </c>
      <c r="AE137" s="562"/>
      <c r="AF137" s="562"/>
      <c r="AG137" s="632">
        <v>0.4</v>
      </c>
      <c r="AH137" s="632"/>
      <c r="AL137" s="12"/>
      <c r="BB137" s="1"/>
      <c r="BD137" s="1"/>
      <c r="BF137" s="1"/>
    </row>
    <row r="138" spans="2:58">
      <c r="B138" t="s">
        <v>14</v>
      </c>
      <c r="D138" t="s">
        <v>81</v>
      </c>
      <c r="F138" t="s">
        <v>14</v>
      </c>
      <c r="G138" s="1"/>
      <c r="H138" t="s">
        <v>692</v>
      </c>
      <c r="L138" t="s">
        <v>16</v>
      </c>
      <c r="T138" s="4"/>
      <c r="U138" s="4"/>
      <c r="V138" s="4"/>
      <c r="W138" s="4"/>
      <c r="X138" s="134"/>
      <c r="Y138" s="4"/>
      <c r="Z138" s="4"/>
      <c r="AC138" s="4"/>
      <c r="AD138" s="562" t="s">
        <v>101</v>
      </c>
      <c r="AE138" s="562"/>
      <c r="AF138" s="562"/>
      <c r="AG138" s="628">
        <f>AG129+AG127*2</f>
        <v>0.7</v>
      </c>
      <c r="AH138" s="628"/>
      <c r="BA138" s="1"/>
      <c r="BE138" s="1"/>
      <c r="BF138" s="1"/>
    </row>
    <row r="139" spans="2:58">
      <c r="G139" s="1"/>
      <c r="I139" s="1" t="s">
        <v>12</v>
      </c>
      <c r="J139" s="1"/>
      <c r="K139" s="1"/>
      <c r="L139" s="1"/>
      <c r="M139" s="1"/>
      <c r="N139" s="1"/>
      <c r="O139" s="1"/>
      <c r="P139" s="1"/>
      <c r="Q139" s="1" t="s">
        <v>8</v>
      </c>
      <c r="R139" s="1"/>
      <c r="S139" s="1"/>
      <c r="T139" s="1"/>
      <c r="U139" s="1" t="s">
        <v>80</v>
      </c>
      <c r="V139" s="1"/>
      <c r="W139" s="1"/>
      <c r="X139" s="1"/>
      <c r="Y139" s="1"/>
      <c r="Z139" s="1"/>
      <c r="AC139" s="1"/>
      <c r="AD139" s="555" t="s">
        <v>102</v>
      </c>
      <c r="AE139" s="555"/>
      <c r="AF139" s="555"/>
      <c r="AG139" s="633">
        <v>44</v>
      </c>
      <c r="AH139" s="633"/>
      <c r="AY139" s="1"/>
      <c r="BF139" s="1"/>
    </row>
    <row r="140" spans="2:58">
      <c r="G140" s="1"/>
      <c r="H140" s="1"/>
      <c r="I140" s="37"/>
      <c r="J140" s="1"/>
      <c r="K140" s="1"/>
      <c r="L140" s="1"/>
      <c r="M140" s="1"/>
      <c r="N140" s="1"/>
      <c r="O140" s="1"/>
      <c r="P140" s="1"/>
      <c r="Q140" s="1"/>
      <c r="R140" s="1"/>
      <c r="S140" s="1"/>
      <c r="T140" s="1"/>
      <c r="U140" s="1"/>
      <c r="V140" s="1"/>
      <c r="W140" s="1"/>
      <c r="X140" s="1"/>
      <c r="Y140" s="1"/>
      <c r="Z140" s="1"/>
      <c r="AC140" s="1"/>
    </row>
    <row r="141" spans="2:58">
      <c r="G141" s="1"/>
      <c r="H141" s="1"/>
      <c r="I141" s="1"/>
      <c r="J141" s="1"/>
      <c r="K141" s="1"/>
      <c r="L141" s="1"/>
      <c r="M141" s="1"/>
      <c r="N141" s="1"/>
      <c r="O141" s="1"/>
      <c r="P141" s="1"/>
      <c r="Q141" s="1"/>
      <c r="R141" s="1"/>
      <c r="S141" s="1"/>
      <c r="T141" s="1"/>
      <c r="U141" s="1"/>
      <c r="V141" s="1"/>
      <c r="W141" s="1"/>
      <c r="X141" s="1"/>
      <c r="Y141" s="1"/>
      <c r="Z141" s="1"/>
      <c r="AC141" s="1"/>
    </row>
    <row r="142" spans="2:58">
      <c r="G142" s="1"/>
      <c r="H142" s="1"/>
      <c r="I142" s="1"/>
      <c r="J142" s="1"/>
      <c r="K142" s="1"/>
      <c r="L142" s="1"/>
      <c r="M142" s="1"/>
      <c r="N142" s="1"/>
      <c r="O142" s="1"/>
      <c r="P142" s="1"/>
      <c r="Q142" s="1"/>
      <c r="R142" s="1"/>
      <c r="S142" s="1"/>
      <c r="T142" s="1"/>
      <c r="U142" s="1"/>
      <c r="V142" s="1"/>
      <c r="W142" s="1"/>
      <c r="X142" s="1"/>
      <c r="Y142" s="1"/>
      <c r="Z142" s="1"/>
      <c r="AC142" s="1"/>
    </row>
    <row r="143" spans="2:58">
      <c r="G143" s="1"/>
      <c r="H143" s="1"/>
      <c r="I143" s="1"/>
      <c r="J143" s="1"/>
      <c r="K143" s="1"/>
      <c r="L143" s="1"/>
      <c r="M143" s="1"/>
      <c r="N143" s="1"/>
      <c r="O143" s="1"/>
      <c r="P143" s="1"/>
      <c r="Q143" s="1"/>
      <c r="R143" s="1"/>
      <c r="S143" s="1"/>
      <c r="T143" s="1"/>
      <c r="U143" s="1"/>
      <c r="V143" s="1"/>
      <c r="W143" s="1"/>
      <c r="X143" s="1"/>
      <c r="Y143" s="1"/>
      <c r="Z143" s="1"/>
      <c r="AC143" s="1"/>
    </row>
    <row r="144" spans="2:58">
      <c r="G144" s="1"/>
      <c r="H144" s="1"/>
      <c r="I144" s="1"/>
      <c r="J144" s="1"/>
      <c r="K144" s="1"/>
      <c r="L144" s="1"/>
      <c r="M144" s="1"/>
      <c r="N144" s="1"/>
      <c r="O144" s="1"/>
      <c r="P144" s="1"/>
      <c r="Q144" s="1"/>
      <c r="R144" s="1"/>
      <c r="S144" s="1" t="s">
        <v>7</v>
      </c>
      <c r="T144" s="1"/>
      <c r="U144" s="1"/>
      <c r="V144" s="1"/>
      <c r="W144" s="1"/>
      <c r="X144" s="1"/>
      <c r="Y144" s="1"/>
      <c r="Z144" s="1"/>
      <c r="AC144" s="1"/>
    </row>
    <row r="145" spans="1:34">
      <c r="G145" s="1"/>
      <c r="H145" s="1"/>
      <c r="I145" s="1"/>
      <c r="J145" s="1"/>
      <c r="K145" s="1"/>
      <c r="L145" s="1"/>
      <c r="M145" s="1"/>
      <c r="N145" s="1"/>
      <c r="O145" s="1"/>
      <c r="P145" s="1"/>
      <c r="Q145" s="1" t="s">
        <v>14</v>
      </c>
      <c r="R145" s="1"/>
      <c r="S145" s="1"/>
      <c r="T145" s="1"/>
      <c r="U145" s="1"/>
      <c r="V145" s="1"/>
      <c r="W145" s="1"/>
      <c r="X145" s="1"/>
      <c r="Y145" s="1"/>
      <c r="Z145" s="1"/>
      <c r="AC145" s="1"/>
    </row>
    <row r="146" spans="1:34">
      <c r="G146" s="1"/>
      <c r="H146" s="1"/>
      <c r="I146" s="1"/>
      <c r="J146" s="1"/>
      <c r="K146" s="1"/>
      <c r="L146" s="1"/>
      <c r="M146" s="1"/>
      <c r="N146" s="1"/>
      <c r="O146" s="1"/>
      <c r="P146" s="1"/>
      <c r="Q146" s="1" t="s">
        <v>81</v>
      </c>
      <c r="R146" s="1"/>
      <c r="S146" s="1"/>
      <c r="T146" s="1"/>
      <c r="U146" s="1"/>
      <c r="V146" s="1"/>
      <c r="W146" s="1"/>
      <c r="X146" s="1"/>
      <c r="Y146" s="1"/>
      <c r="Z146" s="1"/>
      <c r="AC146" s="1"/>
    </row>
    <row r="147" spans="1:34">
      <c r="G147" s="1"/>
      <c r="H147" s="1"/>
      <c r="I147" s="1"/>
      <c r="J147" s="1"/>
      <c r="K147" s="1"/>
      <c r="L147" s="1"/>
      <c r="M147" s="1"/>
      <c r="N147" s="1"/>
      <c r="O147" s="1"/>
      <c r="P147" s="1"/>
      <c r="Q147" s="1"/>
      <c r="R147" s="1"/>
      <c r="S147" s="1"/>
      <c r="T147" s="1"/>
      <c r="U147" s="1"/>
      <c r="V147" s="1"/>
      <c r="W147" s="1"/>
      <c r="X147" s="1"/>
      <c r="Y147" s="1"/>
      <c r="Z147" s="1"/>
      <c r="AC147" s="1"/>
    </row>
    <row r="148" spans="1:34">
      <c r="G148" s="1"/>
      <c r="H148" s="1"/>
      <c r="I148" s="1"/>
      <c r="J148" s="1"/>
      <c r="K148" s="1"/>
      <c r="L148" s="1"/>
      <c r="M148" s="1"/>
      <c r="N148" s="1"/>
      <c r="O148" s="1"/>
      <c r="P148" s="1"/>
      <c r="Q148" s="1" t="s">
        <v>14</v>
      </c>
      <c r="R148" s="1"/>
      <c r="S148" s="1"/>
      <c r="T148" s="1"/>
      <c r="U148" s="1"/>
      <c r="V148" s="1"/>
      <c r="W148" s="1"/>
      <c r="X148" s="1"/>
      <c r="Y148" s="1"/>
      <c r="Z148" s="1"/>
      <c r="AC148" s="1"/>
    </row>
    <row r="149" spans="1:34">
      <c r="G149" s="1"/>
      <c r="H149" s="1"/>
      <c r="I149" s="1"/>
      <c r="J149" s="1"/>
      <c r="K149" s="1"/>
      <c r="L149" s="1"/>
      <c r="M149" s="1"/>
      <c r="N149" s="1"/>
      <c r="O149" s="1"/>
      <c r="P149" s="1"/>
      <c r="Q149" s="1"/>
      <c r="R149" s="1"/>
      <c r="S149" s="1" t="s">
        <v>7</v>
      </c>
      <c r="T149" s="1"/>
      <c r="U149" s="1"/>
      <c r="V149" s="1"/>
      <c r="W149" s="1"/>
      <c r="X149" s="1"/>
      <c r="Y149" s="1"/>
      <c r="Z149" s="1"/>
      <c r="AC149" s="1"/>
    </row>
    <row r="150" spans="1:34">
      <c r="G150" s="1"/>
      <c r="H150" s="1"/>
      <c r="I150" s="1"/>
      <c r="J150" s="1"/>
      <c r="K150" s="1"/>
      <c r="L150" s="1"/>
      <c r="M150" s="1"/>
      <c r="N150" s="1"/>
      <c r="O150" s="1"/>
      <c r="P150" s="1"/>
      <c r="Q150" s="1"/>
      <c r="R150" s="1"/>
      <c r="S150" s="1"/>
      <c r="T150" s="1"/>
      <c r="U150" s="1"/>
      <c r="V150" s="1"/>
      <c r="W150" s="1"/>
      <c r="X150" s="1"/>
      <c r="Y150" s="1"/>
      <c r="Z150" s="1"/>
      <c r="AC150" s="1"/>
    </row>
    <row r="151" spans="1:34">
      <c r="G151" s="1"/>
      <c r="H151" s="1"/>
      <c r="I151" s="1"/>
      <c r="J151" s="1"/>
      <c r="K151" s="1"/>
      <c r="L151" s="1"/>
      <c r="M151" s="130"/>
      <c r="N151" s="130"/>
      <c r="P151" s="126"/>
      <c r="Q151" s="126"/>
      <c r="U151" s="130"/>
      <c r="V151" s="130"/>
      <c r="W151" s="1"/>
      <c r="X151" s="1"/>
      <c r="Y151" s="1"/>
      <c r="Z151" s="1"/>
      <c r="AC151" s="1"/>
    </row>
    <row r="152" spans="1:34">
      <c r="G152" s="1"/>
      <c r="H152" s="1"/>
      <c r="I152" s="1"/>
      <c r="J152" s="1"/>
      <c r="K152" s="1"/>
      <c r="L152" s="1"/>
      <c r="N152" s="1"/>
      <c r="O152" s="1" t="s">
        <v>90</v>
      </c>
      <c r="P152" s="1"/>
      <c r="Q152" s="1"/>
      <c r="R152" s="1"/>
      <c r="S152" s="1"/>
      <c r="T152" s="1"/>
      <c r="U152" s="1"/>
      <c r="W152" s="1"/>
      <c r="X152" s="1"/>
      <c r="Y152" s="1"/>
      <c r="Z152" s="1"/>
      <c r="AC152" s="1"/>
    </row>
    <row r="153" spans="1:34">
      <c r="G153" s="1"/>
      <c r="H153" s="1"/>
      <c r="I153" s="1"/>
      <c r="J153" s="1"/>
      <c r="K153" s="1"/>
      <c r="L153" s="1"/>
      <c r="N153" s="1"/>
      <c r="O153" s="1"/>
      <c r="P153" s="1"/>
      <c r="Q153" s="1"/>
      <c r="R153" s="1"/>
      <c r="S153" s="1"/>
      <c r="T153" s="1"/>
      <c r="U153" s="1"/>
      <c r="W153" s="1"/>
      <c r="X153" s="1"/>
      <c r="Y153" s="1"/>
      <c r="Z153" s="1"/>
      <c r="AC153" s="1"/>
    </row>
    <row r="154" spans="1:34">
      <c r="G154" s="1"/>
      <c r="H154" s="1"/>
      <c r="I154" s="1"/>
      <c r="J154" s="1"/>
      <c r="K154" s="1"/>
      <c r="L154" s="1"/>
      <c r="N154" s="1"/>
      <c r="O154" s="1"/>
      <c r="P154" s="1"/>
      <c r="Q154" s="1"/>
      <c r="R154" s="1"/>
      <c r="S154" s="1"/>
      <c r="T154" s="1"/>
      <c r="U154" s="1"/>
      <c r="W154" s="1"/>
      <c r="X154" s="1"/>
      <c r="Y154" s="1"/>
      <c r="Z154" s="1"/>
      <c r="AC154" s="1"/>
    </row>
    <row r="155" spans="1:34">
      <c r="A155" s="592" t="s">
        <v>23</v>
      </c>
      <c r="B155" s="592"/>
      <c r="C155" s="592"/>
      <c r="D155" s="37"/>
      <c r="E155" s="37"/>
      <c r="F155" s="37" t="s">
        <v>87</v>
      </c>
      <c r="G155" s="37"/>
      <c r="H155" s="37"/>
      <c r="I155" s="37"/>
      <c r="J155" s="37"/>
      <c r="K155" s="37"/>
      <c r="L155" s="37"/>
      <c r="M155" s="37"/>
      <c r="N155" s="37"/>
      <c r="O155" s="37"/>
      <c r="P155" s="37"/>
      <c r="T155" s="37"/>
      <c r="U155" s="37"/>
      <c r="V155" s="37"/>
      <c r="W155" s="37"/>
      <c r="X155" s="37"/>
      <c r="Y155" s="37"/>
      <c r="Z155" s="37"/>
      <c r="AA155" s="37"/>
      <c r="AB155" s="37"/>
      <c r="AD155" s="592" t="s">
        <v>25</v>
      </c>
      <c r="AE155" s="592"/>
      <c r="AF155" s="592"/>
      <c r="AG155" s="592"/>
      <c r="AH155" s="137" t="s">
        <v>88</v>
      </c>
    </row>
    <row r="156" spans="1:34">
      <c r="A156" t="s">
        <v>27</v>
      </c>
      <c r="F156" t="s">
        <v>31</v>
      </c>
      <c r="G156" s="550">
        <v>0.7</v>
      </c>
      <c r="H156" s="550"/>
      <c r="I156" t="s">
        <v>32</v>
      </c>
      <c r="J156" s="550">
        <f>AG124</f>
        <v>0.5</v>
      </c>
      <c r="K156" s="550"/>
      <c r="L156" t="s">
        <v>71</v>
      </c>
      <c r="M156" s="550">
        <v>0.3</v>
      </c>
      <c r="N156" s="550"/>
      <c r="O156" t="s">
        <v>10</v>
      </c>
      <c r="P156" s="550">
        <v>1.1000000000000001</v>
      </c>
      <c r="Q156" s="550"/>
      <c r="R156" t="s">
        <v>10</v>
      </c>
      <c r="S156" s="554">
        <f>AG139</f>
        <v>44</v>
      </c>
      <c r="T156" s="554"/>
      <c r="W156" t="s">
        <v>11</v>
      </c>
      <c r="X156" s="560">
        <f>(G156+J156)*M156*P156*S156</f>
        <v>17.423999999999999</v>
      </c>
      <c r="Y156" s="560"/>
      <c r="Z156" s="560"/>
      <c r="AA156" s="560"/>
      <c r="AB156" s="138"/>
      <c r="AC156" s="138"/>
      <c r="AD156" s="555"/>
      <c r="AE156" s="555"/>
      <c r="AF156" s="555"/>
      <c r="AG156" s="555"/>
    </row>
    <row r="157" spans="1:34">
      <c r="A157" s="617"/>
      <c r="B157" s="617"/>
      <c r="C157" s="617"/>
      <c r="D157" s="617"/>
      <c r="E157" s="617"/>
      <c r="F157" s="23" t="s">
        <v>103</v>
      </c>
      <c r="G157" s="23"/>
      <c r="H157" s="23"/>
      <c r="I157" s="23"/>
      <c r="J157" s="23"/>
      <c r="K157" s="23"/>
      <c r="L157" s="23"/>
      <c r="M157" s="23"/>
      <c r="N157" s="634">
        <f>X156</f>
        <v>17.423999999999999</v>
      </c>
      <c r="O157" s="634"/>
      <c r="P157" s="634"/>
      <c r="Q157" s="23" t="s">
        <v>10</v>
      </c>
      <c r="R157" s="635">
        <f>AG117</f>
        <v>0.5</v>
      </c>
      <c r="S157" s="635"/>
      <c r="T157" s="635"/>
      <c r="U157" s="4"/>
      <c r="V157" s="4"/>
      <c r="W157" s="4"/>
      <c r="X157" s="4"/>
      <c r="Y157" s="4"/>
      <c r="Z157" s="4"/>
      <c r="AA157" s="4"/>
      <c r="AB157" s="4"/>
      <c r="AD157" s="560">
        <f>N157*R157</f>
        <v>8.7119999999999997</v>
      </c>
      <c r="AE157" s="560"/>
      <c r="AF157" s="560"/>
      <c r="AG157" s="560"/>
      <c r="AH157" s="126" t="s">
        <v>28</v>
      </c>
    </row>
    <row r="158" spans="1:34">
      <c r="A158" s="629"/>
      <c r="B158" s="629"/>
      <c r="C158" s="629"/>
      <c r="D158" s="629"/>
      <c r="E158" s="629"/>
      <c r="F158" s="23" t="s">
        <v>104</v>
      </c>
      <c r="G158" s="23"/>
      <c r="H158" s="23"/>
      <c r="I158" s="23"/>
      <c r="J158" s="23"/>
      <c r="K158" s="23"/>
      <c r="L158" s="23"/>
      <c r="M158" s="23"/>
      <c r="N158" s="634">
        <f>X156</f>
        <v>17.423999999999999</v>
      </c>
      <c r="O158" s="634"/>
      <c r="P158" s="634"/>
      <c r="Q158" s="23" t="s">
        <v>10</v>
      </c>
      <c r="R158" s="635">
        <f>AG118</f>
        <v>0.4</v>
      </c>
      <c r="S158" s="635"/>
      <c r="T158" s="635"/>
      <c r="U158" s="4"/>
      <c r="V158" s="4"/>
      <c r="W158" s="4"/>
      <c r="X158" s="4"/>
      <c r="Y158" s="4"/>
      <c r="Z158" s="4"/>
      <c r="AA158" s="4"/>
      <c r="AB158" s="4"/>
      <c r="AD158" s="560">
        <f>N158*R158</f>
        <v>6.9695999999999998</v>
      </c>
      <c r="AE158" s="560"/>
      <c r="AF158" s="560"/>
      <c r="AG158" s="560"/>
      <c r="AH158" s="126" t="s">
        <v>28</v>
      </c>
    </row>
    <row r="159" spans="1:34">
      <c r="A159" s="617"/>
      <c r="B159" s="617"/>
      <c r="C159" s="617"/>
      <c r="D159" s="617"/>
      <c r="E159" s="617"/>
      <c r="F159" s="23" t="s">
        <v>105</v>
      </c>
      <c r="G159" s="23"/>
      <c r="H159" s="23"/>
      <c r="I159" s="23"/>
      <c r="J159" s="23"/>
      <c r="K159" s="23"/>
      <c r="L159" s="23"/>
      <c r="M159" s="23"/>
      <c r="N159" s="634">
        <f>X156</f>
        <v>17.423999999999999</v>
      </c>
      <c r="O159" s="634"/>
      <c r="P159" s="634"/>
      <c r="Q159" s="23" t="s">
        <v>10</v>
      </c>
      <c r="R159" s="635">
        <f>AG119</f>
        <v>0.1</v>
      </c>
      <c r="S159" s="635"/>
      <c r="T159" s="635"/>
      <c r="U159" s="4"/>
      <c r="V159" s="4"/>
      <c r="W159" s="4"/>
      <c r="X159" s="4"/>
      <c r="Y159" s="4"/>
      <c r="Z159" s="4"/>
      <c r="AA159" s="4"/>
      <c r="AB159" s="4"/>
      <c r="AD159" s="560">
        <f>N159*R159</f>
        <v>1.7423999999999999</v>
      </c>
      <c r="AE159" s="560"/>
      <c r="AF159" s="560"/>
      <c r="AG159" s="560"/>
      <c r="AH159" s="126" t="s">
        <v>28</v>
      </c>
    </row>
    <row r="160" spans="1:34">
      <c r="A160" s="629"/>
      <c r="B160" s="629"/>
      <c r="C160" s="629"/>
      <c r="D160" s="629"/>
      <c r="E160" s="629"/>
      <c r="F160" s="24" t="s">
        <v>166</v>
      </c>
      <c r="G160" s="23"/>
      <c r="H160" s="23"/>
      <c r="I160" s="23"/>
      <c r="J160" s="23"/>
      <c r="K160" s="23"/>
      <c r="L160" s="23"/>
      <c r="M160" s="23"/>
      <c r="N160" s="23"/>
      <c r="O160" s="23"/>
      <c r="P160" s="23"/>
      <c r="Q160" s="23"/>
      <c r="R160" s="23"/>
      <c r="S160" s="23"/>
      <c r="T160" s="23"/>
      <c r="U160" s="4"/>
      <c r="V160" s="4"/>
      <c r="W160" s="4"/>
      <c r="X160" s="4"/>
      <c r="Y160" s="4"/>
      <c r="Z160" s="4"/>
      <c r="AA160" s="4"/>
      <c r="AB160" s="4"/>
      <c r="AD160" s="560"/>
      <c r="AE160" s="560"/>
      <c r="AF160" s="560"/>
      <c r="AG160" s="560"/>
      <c r="AH160" s="126"/>
    </row>
    <row r="161" spans="1:57">
      <c r="A161" s="24" t="s">
        <v>38</v>
      </c>
      <c r="B161" s="630">
        <f>AG134</f>
        <v>0.5</v>
      </c>
      <c r="C161" s="630"/>
      <c r="D161" s="23" t="s">
        <v>32</v>
      </c>
      <c r="E161" s="630">
        <f>AG135</f>
        <v>0.95</v>
      </c>
      <c r="F161" s="630"/>
      <c r="G161" s="23" t="s">
        <v>106</v>
      </c>
      <c r="H161" s="38">
        <v>2</v>
      </c>
      <c r="I161" s="23" t="s">
        <v>10</v>
      </c>
      <c r="J161" s="630">
        <f>AG125</f>
        <v>0.3</v>
      </c>
      <c r="K161" s="630"/>
      <c r="L161" s="23" t="s">
        <v>10</v>
      </c>
      <c r="M161" s="630">
        <f>AG127</f>
        <v>0.2</v>
      </c>
      <c r="N161" s="630"/>
      <c r="O161" s="23" t="s">
        <v>71</v>
      </c>
      <c r="P161" s="38">
        <v>2</v>
      </c>
      <c r="Q161" s="23" t="s">
        <v>32</v>
      </c>
      <c r="R161" s="631">
        <f>AG126</f>
        <v>0.1</v>
      </c>
      <c r="S161" s="631"/>
      <c r="T161" s="4" t="s">
        <v>10</v>
      </c>
      <c r="U161" s="624">
        <f>AG138</f>
        <v>0.7</v>
      </c>
      <c r="V161" s="624"/>
      <c r="W161" s="4" t="s">
        <v>10</v>
      </c>
      <c r="X161" s="631">
        <f>AG135</f>
        <v>0.95</v>
      </c>
      <c r="Y161" s="631"/>
      <c r="Z161" t="s">
        <v>10</v>
      </c>
      <c r="AA161" s="554">
        <f>AG139</f>
        <v>44</v>
      </c>
      <c r="AB161" s="554"/>
      <c r="AD161" s="560">
        <f>(((B161+E161)/2*J161*M161)*P161+R161*U161*X161)*AA161</f>
        <v>6.7539999999999996</v>
      </c>
      <c r="AE161" s="560"/>
      <c r="AF161" s="560"/>
      <c r="AG161" s="560"/>
      <c r="AH161" s="126" t="s">
        <v>28</v>
      </c>
    </row>
    <row r="162" spans="1:57">
      <c r="A162" s="568"/>
      <c r="B162" s="568"/>
      <c r="C162" s="568"/>
      <c r="D162" s="568"/>
      <c r="E162" s="568"/>
      <c r="F162" t="s">
        <v>193</v>
      </c>
      <c r="V162" s="4"/>
      <c r="W162" s="4"/>
      <c r="X162" s="4"/>
      <c r="Y162" s="4"/>
      <c r="Z162" s="4"/>
      <c r="AA162" s="4"/>
      <c r="AB162" s="4"/>
      <c r="AD162" s="560"/>
      <c r="AE162" s="560"/>
      <c r="AF162" s="560"/>
      <c r="AG162" s="560"/>
      <c r="AH162" s="126"/>
    </row>
    <row r="163" spans="1:57">
      <c r="A163" s="636"/>
      <c r="B163" s="636"/>
      <c r="C163" s="636"/>
      <c r="F163" s="24" t="s">
        <v>31</v>
      </c>
      <c r="G163" s="630">
        <f>AG134</f>
        <v>0.5</v>
      </c>
      <c r="H163" s="630"/>
      <c r="I163" s="23" t="s">
        <v>32</v>
      </c>
      <c r="J163" s="630">
        <f>AG135</f>
        <v>0.95</v>
      </c>
      <c r="K163" s="630"/>
      <c r="L163" s="23" t="s">
        <v>106</v>
      </c>
      <c r="M163" s="38">
        <v>2</v>
      </c>
      <c r="N163" s="23" t="s">
        <v>10</v>
      </c>
      <c r="O163" s="630">
        <f>AG125</f>
        <v>0.3</v>
      </c>
      <c r="P163" s="630"/>
      <c r="Q163" s="23" t="s">
        <v>10</v>
      </c>
      <c r="R163" s="38">
        <v>2</v>
      </c>
      <c r="S163" s="23" t="s">
        <v>10</v>
      </c>
      <c r="T163" s="595">
        <f>AG139</f>
        <v>44</v>
      </c>
      <c r="U163" s="595"/>
      <c r="V163" s="4"/>
      <c r="W163" s="4"/>
      <c r="X163" s="4"/>
      <c r="Y163" s="4"/>
      <c r="Z163" s="4"/>
      <c r="AA163" s="4"/>
      <c r="AB163" s="4"/>
      <c r="AD163" s="560">
        <f>(G163+J163)/M163*O163*R163*T163</f>
        <v>19.14</v>
      </c>
      <c r="AE163" s="560"/>
      <c r="AF163" s="560"/>
      <c r="AG163" s="560"/>
      <c r="AH163" s="126" t="s">
        <v>37</v>
      </c>
      <c r="AY163" s="1"/>
      <c r="AZ163" s="1"/>
      <c r="BA163" s="1"/>
      <c r="BB163" s="1"/>
      <c r="BC163" s="1"/>
      <c r="BD163" s="1"/>
      <c r="BE163" s="1"/>
    </row>
    <row r="164" spans="1:57">
      <c r="A164" s="629"/>
      <c r="B164" s="629"/>
      <c r="C164" s="629"/>
      <c r="D164" s="629"/>
      <c r="E164" s="629"/>
      <c r="F164" s="24" t="s">
        <v>77</v>
      </c>
      <c r="G164" s="23"/>
      <c r="H164" s="23"/>
      <c r="I164" s="23"/>
      <c r="J164" s="23"/>
      <c r="K164" s="23"/>
      <c r="L164" s="23"/>
      <c r="M164" s="23"/>
      <c r="N164" s="23"/>
      <c r="O164" s="23"/>
      <c r="P164" s="23"/>
      <c r="Q164" s="23"/>
      <c r="R164" s="23"/>
      <c r="S164" s="23"/>
      <c r="T164" s="23"/>
      <c r="U164" s="23"/>
      <c r="V164" s="23"/>
      <c r="W164" s="4"/>
      <c r="X164" s="4"/>
      <c r="Y164" s="4"/>
      <c r="Z164" s="4"/>
      <c r="AA164" s="4"/>
      <c r="AB164" s="4"/>
      <c r="AC164" s="4"/>
      <c r="AD164" s="4"/>
      <c r="AF164" s="142"/>
      <c r="AG164" s="142"/>
      <c r="AH164" s="126"/>
      <c r="AY164" s="1"/>
      <c r="AZ164" s="1"/>
      <c r="BA164" s="1"/>
      <c r="BB164" s="1"/>
      <c r="BC164" s="1"/>
      <c r="BD164" s="1"/>
      <c r="BE164" s="1"/>
    </row>
    <row r="165" spans="1:57">
      <c r="A165" s="147"/>
      <c r="B165" s="147"/>
      <c r="C165" s="147"/>
      <c r="F165" t="s">
        <v>260</v>
      </c>
      <c r="M165" s="139"/>
      <c r="N165" s="23"/>
      <c r="O165" t="s">
        <v>78</v>
      </c>
      <c r="U165" s="139"/>
      <c r="V165" s="23"/>
      <c r="W165" s="4"/>
      <c r="X165" s="4"/>
      <c r="Y165" s="4"/>
      <c r="Z165" s="4"/>
      <c r="AA165" s="4"/>
      <c r="AB165" s="4"/>
      <c r="AC165" s="4"/>
      <c r="AD165" s="4"/>
      <c r="AF165" s="142"/>
      <c r="AG165" s="142"/>
      <c r="AH165" s="126"/>
    </row>
    <row r="166" spans="1:57">
      <c r="A166" s="636"/>
      <c r="B166" s="636"/>
      <c r="C166" s="636"/>
      <c r="F166" s="594">
        <v>15</v>
      </c>
      <c r="G166" s="594"/>
      <c r="H166" s="594"/>
      <c r="I166" s="594"/>
      <c r="J166" s="594"/>
      <c r="K166" s="23" t="s">
        <v>10</v>
      </c>
      <c r="L166" s="595">
        <v>44</v>
      </c>
      <c r="M166" s="595"/>
      <c r="N166" s="23"/>
      <c r="O166" s="23"/>
      <c r="P166" s="23"/>
      <c r="Q166" s="23"/>
      <c r="R166" s="23"/>
      <c r="S166" s="23"/>
      <c r="T166" s="23"/>
      <c r="U166" s="4"/>
      <c r="V166" s="4"/>
      <c r="W166" s="4"/>
      <c r="X166" s="4"/>
      <c r="Y166" s="4"/>
      <c r="Z166" s="4"/>
      <c r="AA166" s="4"/>
      <c r="AB166" s="4"/>
      <c r="AD166" s="590">
        <f>F166*L166</f>
        <v>660</v>
      </c>
      <c r="AE166" s="590"/>
      <c r="AF166" s="590"/>
      <c r="AG166" s="142"/>
      <c r="AH166" s="126" t="s">
        <v>79</v>
      </c>
    </row>
    <row r="167" spans="1:57">
      <c r="A167" s="597"/>
      <c r="B167" s="597"/>
      <c r="C167" s="597"/>
      <c r="D167" s="597"/>
      <c r="E167" s="597"/>
      <c r="F167" s="24" t="s">
        <v>40</v>
      </c>
      <c r="G167" s="23"/>
      <c r="H167" s="23"/>
      <c r="I167" s="23"/>
      <c r="J167" s="23"/>
      <c r="K167" s="23"/>
      <c r="L167" s="634">
        <f>AD161</f>
        <v>6.7539999999999996</v>
      </c>
      <c r="M167" s="634"/>
      <c r="N167" s="634"/>
      <c r="O167" s="634"/>
      <c r="P167" s="23" t="s">
        <v>10</v>
      </c>
      <c r="Q167" s="637">
        <v>0.25</v>
      </c>
      <c r="R167" s="637"/>
      <c r="S167" s="637"/>
      <c r="T167" s="23"/>
      <c r="U167" s="23"/>
      <c r="V167" s="4"/>
      <c r="W167" s="4"/>
      <c r="X167" s="4"/>
      <c r="Y167" s="4"/>
      <c r="Z167" s="4"/>
      <c r="AA167" s="4"/>
      <c r="AB167" s="4"/>
      <c r="AD167" s="560">
        <f>L167*Q167</f>
        <v>1.6884999999999999</v>
      </c>
      <c r="AE167" s="560"/>
      <c r="AF167" s="560"/>
      <c r="AG167" s="560"/>
      <c r="AH167" s="126" t="s">
        <v>36</v>
      </c>
    </row>
    <row r="168" spans="1:57">
      <c r="A168" s="597"/>
      <c r="B168" s="597"/>
      <c r="C168" s="597"/>
      <c r="D168" s="597"/>
      <c r="E168" s="597"/>
      <c r="F168" s="24" t="s">
        <v>41</v>
      </c>
      <c r="G168" s="23"/>
      <c r="H168" s="23"/>
      <c r="I168" s="23"/>
      <c r="J168" s="23"/>
      <c r="K168" s="23"/>
      <c r="L168" s="23"/>
      <c r="M168" s="634">
        <f>AD161</f>
        <v>6.7539999999999996</v>
      </c>
      <c r="N168" s="634"/>
      <c r="O168" s="634"/>
      <c r="P168" s="634"/>
      <c r="Q168" s="23" t="s">
        <v>10</v>
      </c>
      <c r="R168" s="636">
        <v>1.952</v>
      </c>
      <c r="S168" s="636"/>
      <c r="T168" s="636"/>
      <c r="U168" s="23"/>
      <c r="V168" s="4"/>
      <c r="W168" s="4"/>
      <c r="X168" s="4"/>
      <c r="Y168" s="4"/>
      <c r="Z168" s="4"/>
      <c r="AA168" s="4"/>
      <c r="AB168" s="4"/>
      <c r="AD168" s="560">
        <f>M168*R168</f>
        <v>13.183807999999999</v>
      </c>
      <c r="AE168" s="560"/>
      <c r="AF168" s="560"/>
      <c r="AG168" s="560"/>
      <c r="AH168" s="126" t="s">
        <v>36</v>
      </c>
    </row>
    <row r="169" spans="1:57">
      <c r="A169" s="438"/>
      <c r="B169" s="438"/>
      <c r="C169" s="438"/>
      <c r="D169" s="438"/>
      <c r="E169" s="438"/>
      <c r="F169" s="24"/>
      <c r="G169" s="23"/>
      <c r="H169" s="23"/>
      <c r="I169" s="23"/>
      <c r="J169" s="23"/>
      <c r="K169" s="23"/>
      <c r="L169" s="23"/>
      <c r="M169" s="440"/>
      <c r="N169" s="440"/>
      <c r="O169" s="440"/>
      <c r="P169" s="440"/>
      <c r="Q169" s="23"/>
      <c r="R169" s="439"/>
      <c r="S169" s="439"/>
      <c r="T169" s="439"/>
      <c r="U169" s="23"/>
      <c r="V169" s="4"/>
      <c r="W169" s="4"/>
      <c r="X169" s="4"/>
      <c r="Y169" s="4"/>
      <c r="Z169" s="4"/>
      <c r="AA169" s="4"/>
      <c r="AB169" s="4"/>
      <c r="AD169" s="432"/>
      <c r="AE169" s="432"/>
      <c r="AF169" s="432"/>
      <c r="AG169" s="432"/>
      <c r="AH169" s="431"/>
    </row>
    <row r="170" spans="1:57">
      <c r="A170" s="39"/>
      <c r="B170" s="39"/>
      <c r="C170" s="39"/>
      <c r="D170" s="4"/>
      <c r="E170" s="4"/>
      <c r="F170" s="4"/>
      <c r="G170" s="4" t="s">
        <v>174</v>
      </c>
      <c r="H170" s="4"/>
      <c r="I170" s="4"/>
      <c r="J170" s="4"/>
      <c r="K170" s="4"/>
      <c r="L170" s="4"/>
      <c r="M170" s="4"/>
      <c r="N170" s="4"/>
      <c r="O170" s="4"/>
      <c r="P170" s="4"/>
      <c r="Q170" s="4"/>
      <c r="R170" s="4"/>
      <c r="S170" s="4"/>
      <c r="T170" s="4"/>
      <c r="U170" s="4"/>
      <c r="V170" s="4"/>
      <c r="W170" s="4"/>
      <c r="X170" s="4"/>
      <c r="Y170" s="4"/>
      <c r="Z170" s="4"/>
      <c r="AA170" s="4"/>
      <c r="AB170" s="4"/>
      <c r="AD170" s="268"/>
      <c r="AE170" s="268"/>
      <c r="AF170" s="268"/>
    </row>
    <row r="171" spans="1:57">
      <c r="A171" s="39"/>
      <c r="B171" s="39"/>
      <c r="C171" s="39"/>
      <c r="D171" s="4"/>
      <c r="E171" s="4"/>
      <c r="F171" s="4"/>
      <c r="G171" t="s">
        <v>709</v>
      </c>
      <c r="J171" t="s">
        <v>710</v>
      </c>
      <c r="K171" s="1"/>
      <c r="T171" s="4"/>
      <c r="U171" s="4"/>
      <c r="V171" s="4"/>
      <c r="W171" s="4"/>
      <c r="X171" s="4"/>
      <c r="Y171" s="4"/>
      <c r="Z171" t="s">
        <v>11</v>
      </c>
      <c r="AA171" s="578">
        <v>1</v>
      </c>
      <c r="AB171" s="578"/>
      <c r="AC171" s="578"/>
      <c r="AD171" s="578"/>
      <c r="AE171" s="268" t="s">
        <v>149</v>
      </c>
      <c r="AF171" s="268"/>
    </row>
    <row r="172" spans="1:57">
      <c r="A172" s="39"/>
      <c r="B172" s="39"/>
      <c r="C172" s="39"/>
      <c r="D172" s="4"/>
      <c r="E172" s="4"/>
      <c r="F172" s="4"/>
      <c r="G172" t="s">
        <v>172</v>
      </c>
      <c r="L172" s="29"/>
      <c r="M172" s="29"/>
      <c r="N172" s="29"/>
      <c r="T172" s="4"/>
      <c r="U172" s="4"/>
      <c r="V172" s="4"/>
      <c r="W172" s="4"/>
      <c r="X172" s="4"/>
      <c r="Y172" s="4"/>
      <c r="Z172" t="s">
        <v>11</v>
      </c>
      <c r="AA172" s="578">
        <v>1</v>
      </c>
      <c r="AB172" s="578"/>
      <c r="AC172" s="578"/>
      <c r="AD172" s="578"/>
      <c r="AE172" s="268" t="s">
        <v>149</v>
      </c>
      <c r="AF172" s="268"/>
    </row>
    <row r="173" spans="1:57">
      <c r="A173" s="40"/>
      <c r="B173" s="40"/>
      <c r="C173" s="40"/>
      <c r="D173" s="24"/>
      <c r="E173" s="23"/>
      <c r="F173" s="23"/>
      <c r="G173" t="s">
        <v>173</v>
      </c>
      <c r="J173" s="23"/>
      <c r="K173" s="23"/>
      <c r="L173" s="23"/>
      <c r="M173" s="23"/>
      <c r="N173" s="23"/>
      <c r="O173" s="23"/>
      <c r="P173" s="4"/>
      <c r="Q173" s="4"/>
      <c r="R173" s="4"/>
      <c r="S173" s="4"/>
      <c r="T173" s="4"/>
      <c r="U173" s="4"/>
      <c r="V173" s="4"/>
      <c r="W173" s="4"/>
      <c r="X173" s="4"/>
      <c r="Y173" s="4"/>
      <c r="Z173" t="s">
        <v>11</v>
      </c>
      <c r="AA173" s="578">
        <v>1</v>
      </c>
      <c r="AB173" s="578"/>
      <c r="AC173" s="578"/>
      <c r="AD173" s="578"/>
      <c r="AE173" s="268" t="s">
        <v>149</v>
      </c>
      <c r="AF173" s="268"/>
    </row>
    <row r="174" spans="1:57">
      <c r="D174" s="66"/>
      <c r="E174" s="66"/>
      <c r="G174" s="66"/>
      <c r="J174" s="66"/>
      <c r="L174" s="67"/>
      <c r="M174" s="68"/>
      <c r="V174" t="s">
        <v>148</v>
      </c>
      <c r="Z174" t="s">
        <v>11</v>
      </c>
      <c r="AA174" s="578">
        <f>SUM(AA171:AA173)</f>
        <v>3</v>
      </c>
      <c r="AB174" s="578"/>
      <c r="AC174" s="578"/>
      <c r="AD174" s="578"/>
      <c r="AE174" s="268" t="s">
        <v>149</v>
      </c>
      <c r="AF174" s="268"/>
    </row>
    <row r="175" spans="1:57">
      <c r="B175" s="570"/>
      <c r="C175" s="570"/>
      <c r="D175" s="66"/>
      <c r="F175" s="66"/>
      <c r="L175" s="66"/>
      <c r="M175" s="67"/>
      <c r="Q175" s="441">
        <v>0.3</v>
      </c>
      <c r="AE175" s="249"/>
      <c r="AF175" s="249"/>
    </row>
    <row r="176" spans="1:57">
      <c r="C176" s="66"/>
      <c r="D176" s="66"/>
      <c r="F176" s="66"/>
      <c r="L176" s="66"/>
      <c r="M176" s="66"/>
      <c r="Q176" s="66"/>
    </row>
    <row r="177" spans="1:32">
      <c r="B177" s="265"/>
      <c r="C177" s="265"/>
      <c r="D177" s="66"/>
      <c r="F177" s="66"/>
      <c r="L177" s="66"/>
      <c r="M177" s="66"/>
      <c r="P177" s="265"/>
      <c r="Q177" s="265" t="s">
        <v>80</v>
      </c>
      <c r="AE177" s="249"/>
      <c r="AF177" s="249"/>
    </row>
    <row r="178" spans="1:32">
      <c r="C178" s="70"/>
      <c r="D178" s="66"/>
      <c r="F178" s="69"/>
      <c r="L178" s="66"/>
      <c r="M178" s="66"/>
      <c r="U178" s="573" t="s">
        <v>1</v>
      </c>
      <c r="V178" s="573"/>
      <c r="W178" s="573"/>
      <c r="X178" s="573"/>
      <c r="Y178" s="573"/>
      <c r="Z178" s="575">
        <v>1.4</v>
      </c>
      <c r="AA178" s="575"/>
      <c r="AB178" s="575"/>
      <c r="AC178" s="575"/>
      <c r="AD178" s="575"/>
    </row>
    <row r="179" spans="1:32">
      <c r="B179" s="265"/>
      <c r="C179" s="265"/>
      <c r="D179" s="66"/>
      <c r="F179" s="66"/>
      <c r="L179" s="66"/>
      <c r="M179" s="66"/>
      <c r="P179" t="s">
        <v>59</v>
      </c>
      <c r="Q179" s="66"/>
      <c r="U179" s="573" t="s">
        <v>45</v>
      </c>
      <c r="V179" s="573"/>
      <c r="W179" s="573"/>
      <c r="X179" s="573"/>
      <c r="Y179" s="573"/>
      <c r="Z179" s="575">
        <v>1.4</v>
      </c>
      <c r="AA179" s="575"/>
      <c r="AB179" s="575"/>
      <c r="AC179" s="575"/>
      <c r="AD179" s="575"/>
      <c r="AE179" s="249"/>
      <c r="AF179" s="249"/>
    </row>
    <row r="180" spans="1:32">
      <c r="B180" s="265"/>
      <c r="C180" s="265"/>
      <c r="D180" s="66"/>
      <c r="F180" s="66"/>
      <c r="L180" s="69"/>
      <c r="M180" s="66"/>
      <c r="Q180" s="441">
        <v>0.3</v>
      </c>
      <c r="U180" s="573" t="s">
        <v>46</v>
      </c>
      <c r="V180" s="573"/>
      <c r="W180" s="573"/>
      <c r="X180" s="573"/>
      <c r="Y180" s="573"/>
      <c r="Z180" s="575">
        <v>0.25</v>
      </c>
      <c r="AA180" s="575"/>
      <c r="AB180" s="575"/>
      <c r="AC180" s="575"/>
      <c r="AD180" s="575"/>
    </row>
    <row r="181" spans="1:32">
      <c r="D181" s="66"/>
      <c r="E181" s="66"/>
      <c r="F181" s="570"/>
      <c r="G181" s="570"/>
      <c r="L181" s="66"/>
      <c r="M181" s="66"/>
      <c r="Q181" s="66"/>
      <c r="R181" s="66"/>
      <c r="U181" s="573" t="s">
        <v>21</v>
      </c>
      <c r="V181" s="573"/>
      <c r="W181" s="573"/>
      <c r="X181" s="573"/>
      <c r="Y181" s="573"/>
      <c r="Z181" s="575">
        <v>1</v>
      </c>
      <c r="AA181" s="575"/>
      <c r="AB181" s="575"/>
      <c r="AC181" s="575"/>
      <c r="AD181" s="575"/>
      <c r="AE181" s="249"/>
      <c r="AF181" s="249"/>
    </row>
    <row r="182" spans="1:32">
      <c r="D182" s="66"/>
      <c r="E182" s="66"/>
      <c r="F182" s="434" t="s">
        <v>14</v>
      </c>
      <c r="G182" s="434"/>
      <c r="I182" t="s">
        <v>44</v>
      </c>
      <c r="L182" s="66" t="s">
        <v>14</v>
      </c>
      <c r="M182" s="66"/>
      <c r="Q182" s="66"/>
      <c r="R182" s="66"/>
      <c r="U182" s="435"/>
      <c r="V182" s="435"/>
      <c r="W182" s="435"/>
      <c r="X182" s="435"/>
      <c r="Y182" s="435"/>
      <c r="Z182" s="436"/>
      <c r="AA182" s="436"/>
      <c r="AB182" s="436"/>
      <c r="AC182" s="436"/>
      <c r="AD182" s="436"/>
      <c r="AE182" s="432"/>
      <c r="AF182" s="432"/>
    </row>
    <row r="183" spans="1:32">
      <c r="D183" s="66"/>
      <c r="E183" s="66"/>
      <c r="F183" s="434"/>
      <c r="G183" s="434"/>
      <c r="L183" s="66"/>
      <c r="M183" s="66"/>
      <c r="Q183" s="66"/>
      <c r="R183" s="66"/>
      <c r="U183" s="435"/>
      <c r="V183" s="435"/>
      <c r="W183" s="435"/>
      <c r="X183" s="435"/>
      <c r="Y183" s="435"/>
      <c r="Z183" s="436"/>
      <c r="AA183" s="436"/>
      <c r="AB183" s="436"/>
      <c r="AC183" s="436"/>
      <c r="AD183" s="436"/>
      <c r="AE183" s="432"/>
      <c r="AF183" s="432"/>
    </row>
    <row r="184" spans="1:32">
      <c r="D184" s="66"/>
      <c r="E184" s="66"/>
      <c r="F184" s="434"/>
      <c r="G184" s="434"/>
      <c r="L184" s="66"/>
      <c r="M184" s="66"/>
      <c r="Q184" s="66"/>
      <c r="R184" s="66"/>
      <c r="U184" s="435"/>
      <c r="V184" s="435"/>
      <c r="W184" s="435"/>
      <c r="X184" s="435"/>
      <c r="Y184" s="435"/>
      <c r="Z184" s="436"/>
      <c r="AA184" s="436"/>
      <c r="AB184" s="436"/>
      <c r="AC184" s="436"/>
      <c r="AD184" s="436"/>
      <c r="AE184" s="432"/>
      <c r="AF184" s="432"/>
    </row>
    <row r="185" spans="1:32">
      <c r="D185" s="66"/>
      <c r="E185" s="66"/>
      <c r="F185" s="66"/>
      <c r="L185" s="66"/>
      <c r="M185" s="66"/>
      <c r="Q185" s="66"/>
      <c r="R185" s="66"/>
      <c r="U185" s="573" t="s">
        <v>47</v>
      </c>
      <c r="V185" s="573"/>
      <c r="W185" s="573"/>
      <c r="X185" s="573"/>
      <c r="Y185" s="573"/>
      <c r="Z185" s="575">
        <v>1</v>
      </c>
      <c r="AA185" s="575"/>
      <c r="AB185" s="575"/>
      <c r="AC185" s="575"/>
      <c r="AD185" s="575"/>
    </row>
    <row r="186" spans="1:32">
      <c r="A186" s="66"/>
      <c r="B186" s="66"/>
      <c r="E186" s="66"/>
      <c r="F186" s="66"/>
      <c r="L186" s="66"/>
      <c r="M186" s="66"/>
      <c r="Q186" s="66" t="s">
        <v>14</v>
      </c>
      <c r="R186" s="66"/>
      <c r="U186" s="573" t="s">
        <v>48</v>
      </c>
      <c r="V186" s="573"/>
      <c r="W186" s="573"/>
      <c r="X186" s="573"/>
      <c r="Y186" s="573"/>
      <c r="Z186" s="575">
        <v>0.4</v>
      </c>
      <c r="AA186" s="575"/>
      <c r="AB186" s="575"/>
      <c r="AC186" s="575"/>
      <c r="AD186" s="575"/>
      <c r="AE186" s="249"/>
      <c r="AF186" s="249"/>
    </row>
    <row r="187" spans="1:32">
      <c r="A187" s="66"/>
      <c r="B187" s="66"/>
      <c r="E187" s="66"/>
      <c r="F187" s="66"/>
      <c r="L187" s="66"/>
      <c r="M187" s="66"/>
      <c r="Q187" s="441">
        <v>0.4</v>
      </c>
      <c r="R187" s="69"/>
      <c r="U187" s="573" t="s">
        <v>49</v>
      </c>
      <c r="V187" s="573"/>
      <c r="W187" s="573"/>
      <c r="X187" s="573"/>
      <c r="Y187" s="573"/>
      <c r="Z187" s="575">
        <v>1</v>
      </c>
      <c r="AA187" s="575"/>
      <c r="AB187" s="575"/>
      <c r="AC187" s="575"/>
      <c r="AD187" s="575"/>
    </row>
    <row r="188" spans="1:32">
      <c r="A188" s="441"/>
      <c r="B188" s="69"/>
      <c r="E188" s="66"/>
      <c r="F188" s="66"/>
      <c r="L188" s="66"/>
      <c r="Q188" s="69" t="s">
        <v>14</v>
      </c>
      <c r="R188" s="66"/>
      <c r="U188" s="573" t="s">
        <v>50</v>
      </c>
      <c r="V188" s="573"/>
      <c r="W188" s="573"/>
      <c r="X188" s="573"/>
      <c r="Y188" s="573"/>
      <c r="Z188" s="575">
        <v>0.2</v>
      </c>
      <c r="AA188" s="575"/>
      <c r="AB188" s="575"/>
      <c r="AC188" s="575"/>
      <c r="AD188" s="575"/>
    </row>
    <row r="189" spans="1:32">
      <c r="A189" s="69"/>
      <c r="B189" s="66"/>
      <c r="E189" s="66"/>
      <c r="F189" s="66"/>
      <c r="L189" s="66"/>
      <c r="M189" s="66"/>
      <c r="Q189" s="66" t="s">
        <v>81</v>
      </c>
      <c r="R189" s="69"/>
      <c r="S189" t="s">
        <v>2</v>
      </c>
      <c r="U189" s="573" t="s">
        <v>5</v>
      </c>
      <c r="V189" s="573"/>
      <c r="W189" s="573"/>
      <c r="X189" s="573"/>
      <c r="Y189" s="573"/>
      <c r="Z189" s="575">
        <v>0.2</v>
      </c>
      <c r="AA189" s="575"/>
      <c r="AB189" s="575"/>
      <c r="AC189" s="575"/>
      <c r="AD189" s="575"/>
    </row>
    <row r="190" spans="1:32">
      <c r="A190" s="66"/>
      <c r="B190" s="69"/>
      <c r="C190" t="s">
        <v>3</v>
      </c>
      <c r="E190" s="66"/>
      <c r="F190" s="66"/>
      <c r="L190" s="66"/>
      <c r="M190" s="66"/>
      <c r="Q190" s="69"/>
      <c r="R190" s="66"/>
      <c r="U190" s="573" t="s">
        <v>17</v>
      </c>
      <c r="V190" s="573"/>
      <c r="W190" s="573"/>
      <c r="X190" s="573"/>
      <c r="Y190" s="573"/>
      <c r="Z190" s="576">
        <v>0.5</v>
      </c>
      <c r="AA190" s="576"/>
      <c r="AB190" s="576"/>
      <c r="AC190" s="576"/>
      <c r="AD190" s="576"/>
    </row>
    <row r="191" spans="1:32">
      <c r="A191" s="69"/>
      <c r="B191" s="66"/>
      <c r="E191" s="66"/>
      <c r="F191" s="66"/>
      <c r="L191" s="66"/>
      <c r="M191" s="66"/>
      <c r="Q191" s="66" t="s">
        <v>14</v>
      </c>
      <c r="R191" s="69"/>
      <c r="U191" s="573" t="s">
        <v>19</v>
      </c>
      <c r="V191" s="573"/>
      <c r="W191" s="573"/>
      <c r="X191" s="573"/>
      <c r="Y191" s="573"/>
      <c r="Z191" s="576">
        <v>0.4</v>
      </c>
      <c r="AA191" s="576"/>
      <c r="AB191" s="576"/>
      <c r="AC191" s="576"/>
      <c r="AD191" s="576"/>
    </row>
    <row r="192" spans="1:32">
      <c r="A192" s="66"/>
      <c r="B192" s="69"/>
      <c r="E192" s="66"/>
      <c r="F192" s="66"/>
      <c r="L192" s="66"/>
      <c r="M192" s="66"/>
      <c r="Q192" s="441">
        <v>0.4</v>
      </c>
      <c r="R192" s="66"/>
      <c r="U192" s="573" t="s">
        <v>20</v>
      </c>
      <c r="V192" s="573"/>
      <c r="W192" s="573"/>
      <c r="X192" s="573"/>
      <c r="Y192" s="573"/>
      <c r="Z192" s="576">
        <v>0.1</v>
      </c>
      <c r="AA192" s="576"/>
      <c r="AB192" s="576"/>
      <c r="AC192" s="576"/>
      <c r="AD192" s="576"/>
    </row>
    <row r="193" spans="1:32">
      <c r="A193" s="441"/>
      <c r="B193" s="66"/>
      <c r="E193" s="66"/>
      <c r="F193" s="66"/>
      <c r="L193" s="66"/>
      <c r="M193" s="66"/>
      <c r="Q193" s="66" t="s">
        <v>14</v>
      </c>
      <c r="R193" s="69"/>
      <c r="U193" s="573" t="s">
        <v>52</v>
      </c>
      <c r="V193" s="573"/>
      <c r="W193" s="573"/>
      <c r="X193" s="573"/>
      <c r="Y193" s="573"/>
      <c r="Z193" s="575">
        <v>1.2</v>
      </c>
      <c r="AA193" s="575"/>
      <c r="AB193" s="575"/>
      <c r="AC193" s="575"/>
      <c r="AD193" s="575"/>
    </row>
    <row r="194" spans="1:32">
      <c r="A194" s="66"/>
      <c r="B194" s="69"/>
      <c r="E194" s="66"/>
      <c r="F194" s="66"/>
      <c r="J194" s="66"/>
      <c r="L194" s="66"/>
      <c r="M194" s="66"/>
      <c r="Q194" s="69"/>
      <c r="R194" s="66"/>
      <c r="U194" s="577" t="s">
        <v>6</v>
      </c>
      <c r="V194" s="577"/>
      <c r="W194" s="577"/>
      <c r="X194" s="577"/>
      <c r="Y194" s="577"/>
      <c r="Z194" s="575" t="s">
        <v>6</v>
      </c>
      <c r="AA194" s="575"/>
      <c r="AB194" s="575"/>
      <c r="AC194" s="575"/>
      <c r="AD194" s="575"/>
    </row>
    <row r="195" spans="1:32">
      <c r="A195" s="69"/>
      <c r="B195" s="66"/>
      <c r="E195" s="66"/>
      <c r="F195" s="66"/>
      <c r="G195" s="66"/>
      <c r="H195" s="66"/>
      <c r="I195" s="66"/>
      <c r="J195" s="66"/>
      <c r="L195" s="66"/>
      <c r="Q195" s="66"/>
      <c r="R195" s="69"/>
      <c r="U195" s="577" t="s">
        <v>6</v>
      </c>
      <c r="V195" s="577"/>
      <c r="W195" s="577"/>
      <c r="X195" s="577"/>
      <c r="Y195" s="577"/>
      <c r="Z195" s="575" t="s">
        <v>6</v>
      </c>
      <c r="AA195" s="575"/>
      <c r="AB195" s="575"/>
      <c r="AC195" s="575"/>
      <c r="AD195" s="575"/>
    </row>
    <row r="196" spans="1:32">
      <c r="E196" s="66"/>
      <c r="F196" s="570"/>
      <c r="G196" s="570"/>
      <c r="H196" s="66"/>
      <c r="I196" s="66"/>
      <c r="J196" s="66"/>
      <c r="K196" s="66"/>
      <c r="U196" s="571" t="s">
        <v>55</v>
      </c>
      <c r="V196" s="571"/>
      <c r="W196" s="571"/>
      <c r="X196" s="571"/>
      <c r="Y196" s="571"/>
      <c r="Z196" s="572">
        <v>3</v>
      </c>
      <c r="AA196" s="572"/>
      <c r="AB196" s="572"/>
      <c r="AC196" s="572"/>
      <c r="AD196" s="572"/>
    </row>
    <row r="197" spans="1:32">
      <c r="A197" s="1" t="s">
        <v>23</v>
      </c>
      <c r="B197" s="1"/>
      <c r="C197" s="1"/>
      <c r="D197" s="1"/>
      <c r="E197" s="1" t="s">
        <v>24</v>
      </c>
      <c r="F197" s="1"/>
      <c r="G197" s="1"/>
      <c r="H197" s="1"/>
      <c r="I197" s="1"/>
      <c r="J197" s="1"/>
      <c r="K197" s="1"/>
      <c r="L197" s="1"/>
      <c r="M197" s="1"/>
      <c r="N197" s="1"/>
      <c r="O197" s="1"/>
      <c r="P197" s="1"/>
      <c r="Q197" s="1"/>
      <c r="R197" s="1"/>
      <c r="S197" s="1"/>
      <c r="T197" s="1"/>
      <c r="U197" s="1"/>
      <c r="V197" s="1"/>
      <c r="W197" s="1"/>
      <c r="X197" s="1"/>
      <c r="Y197" s="1"/>
      <c r="Z197" s="1" t="s">
        <v>25</v>
      </c>
      <c r="AA197" s="1"/>
      <c r="AB197" s="1"/>
      <c r="AC197" s="1"/>
      <c r="AD197" s="1"/>
      <c r="AE197" s="573" t="s">
        <v>26</v>
      </c>
      <c r="AF197" s="573"/>
    </row>
    <row r="198" spans="1:32">
      <c r="A198" s="268"/>
      <c r="B198" s="268"/>
      <c r="C198" s="268"/>
      <c r="G198" t="s">
        <v>27</v>
      </c>
      <c r="AF198" s="1"/>
    </row>
    <row r="199" spans="1:32">
      <c r="A199" s="243"/>
      <c r="B199" s="243"/>
      <c r="C199" s="243"/>
      <c r="F199" t="s">
        <v>38</v>
      </c>
      <c r="G199" s="550">
        <f>Z178</f>
        <v>1.4</v>
      </c>
      <c r="H199" s="550"/>
      <c r="I199" t="s">
        <v>32</v>
      </c>
      <c r="J199" s="550">
        <f>Z179</f>
        <v>1.4</v>
      </c>
      <c r="K199" s="550"/>
      <c r="L199" t="s">
        <v>33</v>
      </c>
      <c r="M199" t="s">
        <v>10</v>
      </c>
      <c r="N199" s="14">
        <v>2</v>
      </c>
      <c r="O199" t="s">
        <v>32</v>
      </c>
      <c r="P199" s="550">
        <f>Z180</f>
        <v>0.25</v>
      </c>
      <c r="Q199" s="550"/>
      <c r="R199" t="s">
        <v>10</v>
      </c>
      <c r="S199" s="14">
        <v>2</v>
      </c>
      <c r="T199" t="s">
        <v>10</v>
      </c>
      <c r="U199" s="14">
        <v>2</v>
      </c>
      <c r="V199" t="s">
        <v>33</v>
      </c>
      <c r="W199" s="14" t="s">
        <v>10</v>
      </c>
      <c r="X199" s="550">
        <f>Z186</f>
        <v>0.4</v>
      </c>
      <c r="Y199" s="550"/>
      <c r="Z199" t="s">
        <v>10</v>
      </c>
      <c r="AA199" s="15">
        <f>Z196</f>
        <v>3</v>
      </c>
      <c r="AB199" s="16" t="s">
        <v>11</v>
      </c>
      <c r="AC199" s="574">
        <f>((G199+J199)*N199+P199*S199*U199)*X199*Z196</f>
        <v>7.92</v>
      </c>
      <c r="AD199" s="574"/>
      <c r="AE199" s="574"/>
      <c r="AF199" s="16"/>
    </row>
    <row r="200" spans="1:32">
      <c r="A200" s="243"/>
      <c r="B200" s="243"/>
      <c r="C200" s="243"/>
      <c r="F200" s="268"/>
      <c r="G200" t="s">
        <v>29</v>
      </c>
      <c r="AA200" s="253"/>
      <c r="AB200" s="253"/>
      <c r="AC200" s="253"/>
      <c r="AD200" s="253"/>
    </row>
    <row r="201" spans="1:32">
      <c r="A201" s="559"/>
      <c r="B201" s="559"/>
      <c r="C201" s="559"/>
      <c r="D201" s="559"/>
      <c r="E201" s="559"/>
      <c r="F201" t="s">
        <v>61</v>
      </c>
      <c r="AA201" s="253"/>
      <c r="AB201" s="253"/>
      <c r="AC201" s="253"/>
      <c r="AD201" s="253"/>
    </row>
    <row r="202" spans="1:32">
      <c r="A202" s="244"/>
      <c r="B202" s="244"/>
      <c r="C202" s="244"/>
      <c r="D202" s="244"/>
      <c r="E202" s="244"/>
      <c r="F202" t="s">
        <v>62</v>
      </c>
      <c r="AA202" s="253"/>
      <c r="AB202" s="253"/>
      <c r="AC202" s="253"/>
      <c r="AD202" s="253"/>
    </row>
    <row r="203" spans="1:32">
      <c r="A203" s="244"/>
      <c r="B203" s="244"/>
      <c r="C203" s="244"/>
      <c r="D203" s="244"/>
      <c r="E203" s="244"/>
      <c r="G203" s="565">
        <f>Z190</f>
        <v>0.5</v>
      </c>
      <c r="H203" s="565"/>
      <c r="I203" t="s">
        <v>10</v>
      </c>
      <c r="J203" s="552">
        <f>AC199</f>
        <v>7.92</v>
      </c>
      <c r="K203" s="552"/>
      <c r="L203" s="552"/>
      <c r="M203" s="246"/>
      <c r="AA203" s="566">
        <f>G203*J203</f>
        <v>3.96</v>
      </c>
      <c r="AB203" s="566"/>
      <c r="AC203" s="566"/>
      <c r="AD203" s="566"/>
      <c r="AE203" s="567" t="s">
        <v>28</v>
      </c>
      <c r="AF203" s="567"/>
    </row>
    <row r="204" spans="1:32">
      <c r="A204" s="559"/>
      <c r="B204" s="559"/>
      <c r="C204" s="559"/>
      <c r="D204" s="559"/>
      <c r="E204" s="559"/>
      <c r="F204" t="s">
        <v>61</v>
      </c>
      <c r="AA204" s="253"/>
      <c r="AB204" s="253"/>
      <c r="AC204" s="253"/>
      <c r="AD204" s="253"/>
      <c r="AE204" s="253"/>
      <c r="AF204" s="253"/>
    </row>
    <row r="205" spans="1:32">
      <c r="A205" s="244"/>
      <c r="B205" s="244"/>
      <c r="C205" s="244"/>
      <c r="D205" s="244"/>
      <c r="E205" s="244"/>
      <c r="F205" t="s">
        <v>64</v>
      </c>
      <c r="AA205" s="253"/>
      <c r="AB205" s="253"/>
      <c r="AC205" s="253"/>
      <c r="AD205" s="253"/>
      <c r="AE205" s="253"/>
      <c r="AF205" s="253"/>
    </row>
    <row r="206" spans="1:32">
      <c r="A206" s="244"/>
      <c r="B206" s="244"/>
      <c r="C206" s="244"/>
      <c r="D206" s="244"/>
      <c r="E206" s="244"/>
      <c r="G206" s="565">
        <f>Z191</f>
        <v>0.4</v>
      </c>
      <c r="H206" s="565"/>
      <c r="I206" t="s">
        <v>10</v>
      </c>
      <c r="J206" s="552">
        <f>AC199</f>
        <v>7.92</v>
      </c>
      <c r="K206" s="552"/>
      <c r="L206" s="552"/>
      <c r="M206" s="246"/>
      <c r="AA206" s="566">
        <f>G206*J206</f>
        <v>3.1680000000000001</v>
      </c>
      <c r="AB206" s="566"/>
      <c r="AC206" s="566"/>
      <c r="AD206" s="566"/>
      <c r="AE206" s="567" t="s">
        <v>28</v>
      </c>
      <c r="AF206" s="567"/>
    </row>
    <row r="207" spans="1:32">
      <c r="A207" s="559"/>
      <c r="B207" s="559"/>
      <c r="C207" s="559"/>
      <c r="D207" s="559"/>
      <c r="E207" s="559"/>
      <c r="F207" t="s">
        <v>66</v>
      </c>
      <c r="AA207" s="253"/>
      <c r="AB207" s="253"/>
      <c r="AC207" s="253"/>
      <c r="AD207" s="253"/>
      <c r="AE207" s="253"/>
      <c r="AF207" s="253"/>
    </row>
    <row r="208" spans="1:32">
      <c r="A208" s="243"/>
      <c r="B208" s="243"/>
      <c r="C208" s="243"/>
      <c r="D208" s="243"/>
      <c r="E208" s="243"/>
      <c r="F208" t="s">
        <v>67</v>
      </c>
      <c r="AA208" s="253"/>
      <c r="AB208" s="253"/>
      <c r="AC208" s="253"/>
      <c r="AD208" s="253"/>
      <c r="AE208" s="253"/>
      <c r="AF208" s="253"/>
    </row>
    <row r="209" spans="1:32">
      <c r="A209" s="243"/>
      <c r="B209" s="243"/>
      <c r="C209" s="243"/>
      <c r="G209" s="565">
        <f>Z192</f>
        <v>0.1</v>
      </c>
      <c r="H209" s="565"/>
      <c r="I209" t="s">
        <v>10</v>
      </c>
      <c r="J209" s="552">
        <f>AC199</f>
        <v>7.92</v>
      </c>
      <c r="K209" s="552"/>
      <c r="L209" s="552"/>
      <c r="M209" s="246"/>
      <c r="AA209" s="566">
        <f>G209*J209</f>
        <v>0.79200000000000004</v>
      </c>
      <c r="AB209" s="566"/>
      <c r="AC209" s="566"/>
      <c r="AD209" s="566"/>
      <c r="AE209" s="567" t="s">
        <v>28</v>
      </c>
      <c r="AF209" s="567"/>
    </row>
    <row r="210" spans="1:32">
      <c r="A210" s="559"/>
      <c r="B210" s="559"/>
      <c r="C210" s="559"/>
      <c r="D210" s="559"/>
      <c r="E210" s="559"/>
      <c r="F210" t="s">
        <v>716</v>
      </c>
      <c r="AA210" s="561">
        <f>(Y211+Y212)*Z196</f>
        <v>4.0559999999999992</v>
      </c>
      <c r="AB210" s="561"/>
      <c r="AC210" s="561"/>
      <c r="AD210" s="561"/>
      <c r="AE210" s="567" t="s">
        <v>28</v>
      </c>
      <c r="AF210" s="567"/>
    </row>
    <row r="211" spans="1:32">
      <c r="A211" s="268"/>
      <c r="B211" s="268"/>
      <c r="C211" s="268"/>
      <c r="F211" t="s">
        <v>69</v>
      </c>
      <c r="K211" s="550">
        <f>Z178</f>
        <v>1.4</v>
      </c>
      <c r="L211" s="550"/>
      <c r="M211" t="s">
        <v>10</v>
      </c>
      <c r="N211" s="550">
        <f>Z179</f>
        <v>1.4</v>
      </c>
      <c r="O211" s="550"/>
      <c r="P211" t="s">
        <v>10</v>
      </c>
      <c r="Q211" s="550">
        <f>Z188</f>
        <v>0.2</v>
      </c>
      <c r="R211" s="550"/>
      <c r="V211" s="268"/>
      <c r="W211" s="268"/>
      <c r="X211" s="268" t="s">
        <v>11</v>
      </c>
      <c r="Y211" s="552">
        <f>K211*N211*Q211</f>
        <v>0.39199999999999996</v>
      </c>
      <c r="Z211" s="552"/>
      <c r="AA211" s="244"/>
      <c r="AB211" s="268"/>
      <c r="AC211" s="268"/>
      <c r="AD211" s="268"/>
      <c r="AE211" s="253"/>
      <c r="AF211" s="253"/>
    </row>
    <row r="212" spans="1:32">
      <c r="A212" s="268"/>
      <c r="B212" s="268"/>
      <c r="C212" s="268"/>
      <c r="F212" t="s">
        <v>70</v>
      </c>
      <c r="J212" t="s">
        <v>31</v>
      </c>
      <c r="K212" s="550">
        <f>Z178</f>
        <v>1.4</v>
      </c>
      <c r="L212" s="550"/>
      <c r="M212" t="s">
        <v>32</v>
      </c>
      <c r="N212" s="550">
        <f>Z185</f>
        <v>1</v>
      </c>
      <c r="O212" s="550"/>
      <c r="P212" t="s">
        <v>71</v>
      </c>
      <c r="Q212" s="14">
        <v>2</v>
      </c>
      <c r="R212" t="s">
        <v>10</v>
      </c>
      <c r="S212" s="550">
        <f>Z187</f>
        <v>1</v>
      </c>
      <c r="T212" s="550"/>
      <c r="U212" t="s">
        <v>10</v>
      </c>
      <c r="V212" s="550">
        <f>Z189</f>
        <v>0.2</v>
      </c>
      <c r="W212" s="550"/>
      <c r="X212" t="s">
        <v>11</v>
      </c>
      <c r="Y212" s="552">
        <f>(K212+N212)*Q212*S212*V212</f>
        <v>0.96</v>
      </c>
      <c r="Z212" s="552"/>
      <c r="AA212" s="71"/>
      <c r="AB212" s="268"/>
      <c r="AC212" s="268"/>
      <c r="AD212" s="268"/>
      <c r="AE212" s="253"/>
      <c r="AF212" s="253"/>
    </row>
    <row r="213" spans="1:32">
      <c r="A213" s="268"/>
      <c r="B213" s="268"/>
      <c r="C213" s="268"/>
      <c r="K213" s="256"/>
      <c r="L213" s="256"/>
      <c r="N213" s="256"/>
      <c r="O213" s="256"/>
      <c r="Q213" s="14"/>
      <c r="S213" s="256"/>
      <c r="T213" s="256"/>
      <c r="V213" s="256"/>
      <c r="W213" s="256"/>
      <c r="Y213" s="246"/>
      <c r="Z213" s="246"/>
      <c r="AA213" s="71"/>
      <c r="AB213" s="268"/>
      <c r="AC213" s="268"/>
      <c r="AD213" s="268"/>
      <c r="AE213" s="253"/>
      <c r="AF213" s="253"/>
    </row>
    <row r="214" spans="1:32">
      <c r="A214" s="568"/>
      <c r="B214" s="568"/>
      <c r="C214" s="568"/>
      <c r="D214" s="568"/>
      <c r="E214" s="568"/>
      <c r="F214" t="s">
        <v>193</v>
      </c>
      <c r="Y214" s="244"/>
      <c r="AA214" s="569">
        <f>(Y215+Y216)*Z196</f>
        <v>32.159999999999997</v>
      </c>
      <c r="AB214" s="569"/>
      <c r="AC214" s="569"/>
      <c r="AD214" s="569"/>
      <c r="AE214" s="555" t="s">
        <v>37</v>
      </c>
      <c r="AF214" s="555"/>
    </row>
    <row r="215" spans="1:32">
      <c r="A215" s="268"/>
      <c r="B215" s="268"/>
      <c r="C215" s="268"/>
      <c r="F215" t="s">
        <v>75</v>
      </c>
      <c r="H215" t="s">
        <v>31</v>
      </c>
      <c r="I215" s="550">
        <f>Z178</f>
        <v>1.4</v>
      </c>
      <c r="J215" s="555"/>
      <c r="K215" t="s">
        <v>32</v>
      </c>
      <c r="L215" s="550">
        <f>Z179</f>
        <v>1.4</v>
      </c>
      <c r="M215" s="555"/>
      <c r="N215" t="s">
        <v>71</v>
      </c>
      <c r="O215" s="14">
        <v>2</v>
      </c>
      <c r="P215" t="s">
        <v>10</v>
      </c>
      <c r="Q215" s="550">
        <f>Z193</f>
        <v>1.2</v>
      </c>
      <c r="R215" s="555"/>
      <c r="X215" t="s">
        <v>11</v>
      </c>
      <c r="Y215" s="556">
        <f>(I215+L215)*O215*Q215</f>
        <v>6.72</v>
      </c>
      <c r="Z215" s="556"/>
      <c r="AA215" s="556"/>
    </row>
    <row r="216" spans="1:32">
      <c r="A216" s="268"/>
      <c r="B216" s="268"/>
      <c r="C216" s="268"/>
      <c r="F216" t="s">
        <v>76</v>
      </c>
      <c r="H216" t="s">
        <v>31</v>
      </c>
      <c r="I216" s="550">
        <f>Z181</f>
        <v>1</v>
      </c>
      <c r="J216" s="555"/>
      <c r="K216" t="s">
        <v>32</v>
      </c>
      <c r="L216" s="550">
        <f>Z185</f>
        <v>1</v>
      </c>
      <c r="M216" s="555"/>
      <c r="N216" t="s">
        <v>71</v>
      </c>
      <c r="O216" s="14">
        <v>2</v>
      </c>
      <c r="P216" t="s">
        <v>10</v>
      </c>
      <c r="Q216" s="550">
        <f>Z187</f>
        <v>1</v>
      </c>
      <c r="R216" s="555"/>
      <c r="X216" t="s">
        <v>11</v>
      </c>
      <c r="Y216" s="557">
        <f>(I216+L216)*O216*Q216</f>
        <v>4</v>
      </c>
      <c r="Z216" s="557"/>
      <c r="AA216" s="557"/>
      <c r="AE216" s="263"/>
      <c r="AF216" s="263"/>
    </row>
    <row r="217" spans="1:32">
      <c r="A217" s="268"/>
      <c r="B217" s="268"/>
      <c r="C217" s="268"/>
      <c r="I217" s="256"/>
      <c r="J217" s="243"/>
      <c r="L217" s="256"/>
      <c r="M217" s="243"/>
      <c r="O217" s="14"/>
      <c r="Q217" s="256"/>
      <c r="R217" s="243"/>
      <c r="Y217" s="261"/>
      <c r="Z217" s="261"/>
      <c r="AA217" s="261"/>
      <c r="AE217" s="263"/>
      <c r="AF217" s="263"/>
    </row>
    <row r="218" spans="1:32">
      <c r="A218" s="558"/>
      <c r="B218" s="559"/>
      <c r="C218" s="559"/>
      <c r="D218" s="559"/>
      <c r="E218" s="559"/>
      <c r="F218" t="s">
        <v>40</v>
      </c>
      <c r="K218" s="552">
        <f>AA210</f>
        <v>4.0559999999999992</v>
      </c>
      <c r="L218" s="555"/>
      <c r="M218" s="555"/>
      <c r="N218" s="555"/>
      <c r="O218" t="s">
        <v>10</v>
      </c>
      <c r="P218" s="560">
        <v>0.3</v>
      </c>
      <c r="Q218" s="560"/>
      <c r="R218" s="560"/>
      <c r="AA218" s="561">
        <f>K218*P218</f>
        <v>1.2167999999999997</v>
      </c>
      <c r="AB218" s="561"/>
      <c r="AC218" s="561"/>
      <c r="AD218" s="561"/>
      <c r="AE218" s="562" t="s">
        <v>36</v>
      </c>
      <c r="AF218" s="562"/>
    </row>
    <row r="219" spans="1:32">
      <c r="A219" s="563"/>
      <c r="B219" s="559"/>
      <c r="C219" s="559"/>
      <c r="D219" s="559"/>
      <c r="E219" s="559"/>
      <c r="F219" t="s">
        <v>41</v>
      </c>
      <c r="K219" s="552">
        <f>AA210</f>
        <v>4.0559999999999992</v>
      </c>
      <c r="L219" s="555"/>
      <c r="M219" s="555"/>
      <c r="N219" s="555"/>
      <c r="O219" t="s">
        <v>10</v>
      </c>
      <c r="P219" s="560">
        <v>1.92</v>
      </c>
      <c r="Q219" s="560"/>
      <c r="R219" s="560"/>
      <c r="AA219" s="561">
        <f>K219*P219</f>
        <v>7.787519999999998</v>
      </c>
      <c r="AB219" s="561"/>
      <c r="AC219" s="561"/>
      <c r="AD219" s="561"/>
      <c r="AE219" s="562" t="s">
        <v>36</v>
      </c>
      <c r="AF219" s="562"/>
    </row>
    <row r="220" spans="1:32">
      <c r="A220" s="266"/>
      <c r="B220" s="244"/>
      <c r="C220" s="244"/>
      <c r="D220" s="244"/>
      <c r="E220" s="244"/>
      <c r="K220" s="246"/>
      <c r="L220" s="243"/>
      <c r="M220" s="243"/>
      <c r="N220" s="243"/>
      <c r="P220" s="249"/>
      <c r="Q220" s="249"/>
      <c r="R220" s="249"/>
      <c r="AA220" s="264"/>
      <c r="AB220" s="264"/>
      <c r="AC220" s="264"/>
      <c r="AD220" s="264"/>
      <c r="AE220" s="253"/>
      <c r="AF220" s="253"/>
    </row>
    <row r="221" spans="1:32">
      <c r="A221" s="266"/>
      <c r="B221" s="244"/>
      <c r="C221" s="244"/>
      <c r="D221" s="244"/>
      <c r="E221" s="244"/>
      <c r="K221" s="246"/>
      <c r="L221" s="243"/>
      <c r="M221" s="243"/>
      <c r="N221" s="243"/>
      <c r="P221" s="249"/>
      <c r="Q221" s="249"/>
      <c r="R221" s="249"/>
      <c r="AA221" s="264"/>
      <c r="AB221" s="264"/>
      <c r="AC221" s="264"/>
      <c r="AD221" s="264"/>
      <c r="AE221" s="253"/>
      <c r="AF221" s="253"/>
    </row>
    <row r="222" spans="1:32">
      <c r="A222" s="266"/>
      <c r="B222" s="244"/>
      <c r="C222" s="244"/>
      <c r="D222" s="244"/>
      <c r="E222" s="244"/>
      <c r="K222" s="246"/>
      <c r="L222" s="243"/>
      <c r="M222" s="243"/>
      <c r="N222" s="243"/>
      <c r="P222" s="249"/>
      <c r="Q222" s="249"/>
      <c r="R222" s="249"/>
      <c r="AA222" s="264"/>
      <c r="AB222" s="264"/>
      <c r="AC222" s="264"/>
      <c r="AD222" s="264"/>
      <c r="AE222" s="253"/>
      <c r="AF222" s="253"/>
    </row>
    <row r="223" spans="1:32">
      <c r="A223" s="266"/>
      <c r="B223" s="244"/>
      <c r="C223" s="244"/>
      <c r="D223" s="244"/>
      <c r="E223" s="244"/>
      <c r="K223" s="246"/>
      <c r="L223" s="243"/>
      <c r="M223" s="243"/>
      <c r="N223" s="243"/>
      <c r="P223" s="249"/>
      <c r="Q223" s="249"/>
      <c r="R223" s="249"/>
      <c r="AA223" s="264"/>
      <c r="AB223" s="264"/>
      <c r="AC223" s="264"/>
      <c r="AD223" s="264"/>
      <c r="AE223" s="253"/>
      <c r="AF223" s="253"/>
    </row>
    <row r="224" spans="1:32">
      <c r="A224" s="266"/>
      <c r="B224" s="244"/>
      <c r="C224" s="244"/>
      <c r="D224" s="244"/>
      <c r="E224" s="244"/>
      <c r="K224" s="246"/>
      <c r="L224" s="243"/>
      <c r="M224" s="243"/>
      <c r="N224" s="243"/>
      <c r="P224" s="249"/>
      <c r="Q224" s="249"/>
      <c r="R224" s="249"/>
      <c r="AA224" s="264"/>
      <c r="AB224" s="264"/>
      <c r="AC224" s="264"/>
      <c r="AD224" s="264"/>
      <c r="AE224" s="253"/>
      <c r="AF224" s="253"/>
    </row>
    <row r="225" spans="1:48">
      <c r="A225" s="72"/>
      <c r="B225" s="72"/>
      <c r="C225" s="72"/>
      <c r="D225" s="2"/>
      <c r="E225" s="1" t="s">
        <v>190</v>
      </c>
      <c r="F225" s="1"/>
      <c r="G225" s="1"/>
      <c r="H225" s="1"/>
      <c r="I225" s="1"/>
      <c r="J225" s="1"/>
      <c r="K225" s="1"/>
      <c r="L225" s="1"/>
      <c r="M225" s="1"/>
      <c r="N225" s="1"/>
      <c r="O225" s="2"/>
      <c r="P225" s="2"/>
      <c r="Q225" s="2"/>
      <c r="R225" s="2"/>
      <c r="S225" s="2"/>
      <c r="T225" s="2"/>
      <c r="U225" s="2"/>
      <c r="V225" s="2"/>
      <c r="W225" s="2"/>
      <c r="X225" s="2"/>
      <c r="Y225" s="2"/>
      <c r="Z225" s="2"/>
      <c r="AA225" s="2"/>
      <c r="AB225" s="2"/>
      <c r="AC225" s="2"/>
      <c r="AD225" s="2"/>
      <c r="AE225" s="2"/>
      <c r="AF225" s="2"/>
      <c r="AG225" s="198"/>
      <c r="AH225" s="177"/>
    </row>
    <row r="226" spans="1:48">
      <c r="A226" s="471"/>
      <c r="B226" s="471"/>
      <c r="C226" s="471"/>
      <c r="D226" s="471"/>
      <c r="E226" s="471"/>
      <c r="F226" s="471"/>
      <c r="G226" s="471"/>
      <c r="H226" s="471"/>
      <c r="I226" s="471"/>
      <c r="J226" s="471"/>
      <c r="K226" s="471"/>
      <c r="L226" s="471"/>
      <c r="M226" s="471"/>
      <c r="N226" s="471"/>
      <c r="O226" s="471"/>
      <c r="U226" s="188"/>
      <c r="V226" s="79"/>
      <c r="W226" s="79"/>
      <c r="X226" s="79"/>
      <c r="Y226" s="79"/>
      <c r="Z226" s="79"/>
      <c r="AA226" s="194"/>
      <c r="AB226" s="194"/>
      <c r="AC226" s="194"/>
      <c r="AD226" s="194"/>
    </row>
    <row r="227" spans="1:48">
      <c r="A227" s="471"/>
      <c r="B227" s="471"/>
      <c r="C227" s="471"/>
      <c r="D227" s="471"/>
      <c r="E227" s="471"/>
      <c r="F227" s="471"/>
      <c r="G227" s="471"/>
      <c r="H227" s="471"/>
      <c r="I227" s="471"/>
      <c r="J227" s="471"/>
      <c r="K227" s="471"/>
      <c r="L227" s="471"/>
      <c r="M227" s="471"/>
      <c r="N227" s="471"/>
      <c r="O227" s="471"/>
      <c r="P227" s="564" t="s">
        <v>179</v>
      </c>
      <c r="Q227" s="564"/>
      <c r="R227" s="564"/>
      <c r="S227" s="564"/>
      <c r="T227" s="564"/>
      <c r="U227" s="564"/>
      <c r="V227" s="75" t="s">
        <v>189</v>
      </c>
      <c r="Z227" t="s">
        <v>11</v>
      </c>
      <c r="AA227" s="555">
        <v>3</v>
      </c>
      <c r="AB227" s="555"/>
      <c r="AD227" s="207" t="s">
        <v>9</v>
      </c>
      <c r="AE227" s="207"/>
    </row>
    <row r="228" spans="1:48">
      <c r="A228" s="471"/>
      <c r="B228" s="471"/>
      <c r="C228" s="471"/>
      <c r="D228" s="471"/>
      <c r="E228" s="471"/>
      <c r="F228" s="471"/>
      <c r="G228" s="471"/>
      <c r="H228" s="471"/>
      <c r="I228" s="471"/>
      <c r="J228" s="471"/>
      <c r="K228" s="471"/>
      <c r="L228" s="471"/>
      <c r="M228" s="471"/>
      <c r="N228" s="471"/>
      <c r="O228" s="471"/>
      <c r="P228" s="564" t="s">
        <v>445</v>
      </c>
      <c r="Q228" s="564"/>
      <c r="R228" s="564"/>
      <c r="S228" s="564"/>
      <c r="T228" s="564"/>
      <c r="U228" s="564"/>
      <c r="V228" s="75" t="s">
        <v>189</v>
      </c>
      <c r="Z228" t="s">
        <v>11</v>
      </c>
      <c r="AA228" s="555">
        <v>6</v>
      </c>
      <c r="AB228" s="555"/>
      <c r="AD228" s="207" t="s">
        <v>9</v>
      </c>
      <c r="AE228" s="207"/>
    </row>
    <row r="229" spans="1:48">
      <c r="A229" s="471"/>
      <c r="B229" s="471"/>
      <c r="C229" s="471"/>
      <c r="D229" s="471"/>
      <c r="E229" s="471"/>
      <c r="F229" s="1"/>
      <c r="G229" s="1"/>
      <c r="H229" s="1"/>
      <c r="I229" s="1"/>
      <c r="J229" s="1"/>
      <c r="K229" s="471"/>
      <c r="L229" s="471"/>
      <c r="M229" s="471"/>
      <c r="N229" s="471"/>
      <c r="O229" s="471"/>
      <c r="P229" s="564"/>
      <c r="Q229" s="564"/>
      <c r="R229" s="564"/>
      <c r="S229" s="564"/>
      <c r="T229" s="564"/>
      <c r="U229" s="564"/>
      <c r="V229" s="75"/>
      <c r="AA229" s="555"/>
      <c r="AB229" s="555"/>
      <c r="AD229" s="207"/>
      <c r="AE229" s="207"/>
    </row>
    <row r="230" spans="1:48">
      <c r="A230" s="471"/>
      <c r="B230" s="471"/>
      <c r="C230" s="471"/>
      <c r="D230" s="471"/>
      <c r="E230" s="471"/>
      <c r="F230" s="471"/>
      <c r="G230" s="471"/>
      <c r="H230" s="471"/>
      <c r="I230" s="1"/>
      <c r="J230" s="1"/>
      <c r="K230" s="471"/>
      <c r="L230" s="471"/>
      <c r="M230" s="471"/>
      <c r="N230" s="471"/>
      <c r="O230" s="471"/>
      <c r="P230" s="564" t="s">
        <v>177</v>
      </c>
      <c r="Q230" s="564"/>
      <c r="R230" s="564"/>
      <c r="S230" s="564"/>
      <c r="T230" s="564"/>
      <c r="U230" s="564"/>
      <c r="V230" s="75" t="s">
        <v>188</v>
      </c>
      <c r="Z230" t="s">
        <v>11</v>
      </c>
      <c r="AA230" s="555">
        <v>6</v>
      </c>
      <c r="AB230" s="555"/>
      <c r="AD230" s="207" t="s">
        <v>9</v>
      </c>
      <c r="AE230" s="207"/>
    </row>
    <row r="231" spans="1:48">
      <c r="A231" s="471"/>
      <c r="B231" s="471"/>
      <c r="C231" s="471"/>
      <c r="D231" s="471"/>
      <c r="E231" s="471"/>
      <c r="F231" s="471"/>
      <c r="G231" s="471"/>
      <c r="H231" s="471"/>
      <c r="I231" s="471"/>
      <c r="J231" s="471"/>
      <c r="K231" s="471"/>
      <c r="L231" s="471"/>
      <c r="M231" s="471"/>
      <c r="N231" s="471"/>
      <c r="O231" s="471"/>
      <c r="S231" s="1"/>
      <c r="T231" s="1"/>
      <c r="U231" s="1"/>
      <c r="V231" s="1" t="s">
        <v>148</v>
      </c>
      <c r="W231" s="1"/>
      <c r="Z231" t="s">
        <v>11</v>
      </c>
      <c r="AA231" s="555">
        <f>SUM(AA227:AA230)</f>
        <v>15</v>
      </c>
      <c r="AB231" s="555"/>
      <c r="AD231" s="207" t="s">
        <v>9</v>
      </c>
      <c r="AE231" s="207"/>
      <c r="AK231" s="553">
        <v>1</v>
      </c>
      <c r="AL231" s="553"/>
      <c r="AM231" s="553"/>
      <c r="AN231" s="553"/>
      <c r="AO231" t="s">
        <v>10</v>
      </c>
      <c r="AP231" s="554">
        <v>25</v>
      </c>
      <c r="AQ231" s="555"/>
      <c r="AR231" t="s">
        <v>11</v>
      </c>
      <c r="AS231" s="551">
        <f>AK231*AP231</f>
        <v>25</v>
      </c>
      <c r="AT231" s="551"/>
      <c r="AU231" s="551"/>
      <c r="AV231" s="551"/>
    </row>
    <row r="232" spans="1:48">
      <c r="A232" s="471"/>
      <c r="B232" s="471"/>
      <c r="C232" s="471"/>
      <c r="D232" s="471"/>
      <c r="E232" s="471"/>
      <c r="F232" s="471"/>
      <c r="G232" s="1"/>
      <c r="H232" s="1"/>
      <c r="I232" s="471"/>
      <c r="J232" s="1"/>
      <c r="K232" s="1"/>
      <c r="L232" s="471"/>
      <c r="M232" s="471"/>
      <c r="N232" s="1"/>
      <c r="O232" s="471"/>
      <c r="U232" s="207"/>
      <c r="V232" s="207"/>
      <c r="W232" s="207"/>
      <c r="X232" s="207"/>
      <c r="Y232" s="207"/>
      <c r="Z232" s="79"/>
      <c r="AA232" s="79"/>
      <c r="AB232" s="79"/>
      <c r="AC232" s="79"/>
      <c r="AD232" s="79"/>
    </row>
    <row r="233" spans="1:48">
      <c r="A233" s="471"/>
      <c r="B233" s="471"/>
      <c r="C233" s="471"/>
      <c r="D233" s="471"/>
      <c r="E233" s="471"/>
      <c r="F233" s="471"/>
      <c r="G233" s="471"/>
      <c r="H233" s="471"/>
      <c r="I233" s="471"/>
      <c r="J233" s="471"/>
      <c r="K233" s="471"/>
      <c r="L233" s="471"/>
      <c r="M233" s="471"/>
      <c r="N233" s="471"/>
      <c r="O233" s="1"/>
      <c r="R233" s="1"/>
    </row>
    <row r="234" spans="1:48">
      <c r="A234" s="471"/>
      <c r="B234" s="471"/>
      <c r="C234" s="471"/>
      <c r="D234" s="471"/>
      <c r="E234" s="471"/>
      <c r="F234" s="471"/>
      <c r="G234" s="471"/>
      <c r="H234" s="471"/>
      <c r="I234" s="471"/>
      <c r="J234" s="471"/>
      <c r="K234" s="471"/>
      <c r="L234" s="471"/>
      <c r="M234" s="471"/>
      <c r="N234" s="471"/>
      <c r="O234" s="471"/>
      <c r="Q234" s="199"/>
      <c r="R234" s="1"/>
      <c r="S234" s="1"/>
    </row>
    <row r="235" spans="1:48">
      <c r="A235" s="471"/>
      <c r="B235" s="471"/>
      <c r="C235" s="471"/>
      <c r="D235" s="471"/>
      <c r="E235" s="471"/>
      <c r="F235" s="471"/>
      <c r="G235" s="471"/>
      <c r="H235" s="471"/>
      <c r="I235" s="471"/>
      <c r="J235" s="471"/>
      <c r="K235" s="471"/>
      <c r="L235" s="471"/>
      <c r="M235" s="471"/>
      <c r="N235" s="471"/>
      <c r="O235" s="471"/>
      <c r="AF235" s="74"/>
    </row>
    <row r="236" spans="1:48">
      <c r="A236" s="1" t="s">
        <v>23</v>
      </c>
      <c r="B236" s="1"/>
      <c r="C236" s="1"/>
      <c r="D236" s="1"/>
      <c r="E236" s="1" t="s">
        <v>24</v>
      </c>
      <c r="F236" s="1"/>
      <c r="G236" s="1"/>
      <c r="H236" s="1"/>
      <c r="I236" s="1"/>
      <c r="J236" s="1"/>
      <c r="K236" s="1"/>
      <c r="L236" s="1"/>
      <c r="M236" s="1"/>
      <c r="N236" s="1"/>
      <c r="O236" s="1"/>
      <c r="P236" s="1"/>
      <c r="Q236" s="1"/>
      <c r="R236" s="1"/>
      <c r="S236" s="1"/>
      <c r="T236" s="1"/>
      <c r="U236" s="1"/>
      <c r="V236" s="1"/>
      <c r="W236" s="1"/>
      <c r="X236" s="1"/>
      <c r="Y236" s="1"/>
      <c r="Z236" s="1" t="s">
        <v>25</v>
      </c>
      <c r="AA236" s="1"/>
      <c r="AB236" s="1"/>
      <c r="AC236" s="1"/>
      <c r="AD236" s="1"/>
      <c r="AE236" s="573" t="s">
        <v>26</v>
      </c>
      <c r="AF236" s="573"/>
    </row>
    <row r="237" spans="1:48">
      <c r="A237" s="177"/>
      <c r="B237" s="177"/>
      <c r="C237" s="177"/>
      <c r="D237" s="177"/>
      <c r="E237" s="177"/>
      <c r="F237" s="204"/>
      <c r="G237" s="204"/>
      <c r="H237" s="204"/>
      <c r="I237" s="204"/>
      <c r="J237" s="204"/>
      <c r="K237" s="204"/>
      <c r="L237" s="75"/>
      <c r="Y237" s="26"/>
      <c r="Z237" s="26"/>
      <c r="AA237" s="96"/>
      <c r="AB237" s="96"/>
      <c r="AC237" s="96"/>
      <c r="AD237" s="96"/>
      <c r="AE237" s="188"/>
      <c r="AF237" s="188"/>
    </row>
    <row r="238" spans="1:48">
      <c r="A238" s="596"/>
      <c r="B238" s="597"/>
      <c r="C238" s="597"/>
      <c r="D238" s="597"/>
      <c r="E238" s="597"/>
      <c r="F238" s="61" t="s">
        <v>217</v>
      </c>
      <c r="AA238" s="551">
        <v>12</v>
      </c>
      <c r="AB238" s="551"/>
      <c r="AC238" s="551"/>
      <c r="AD238" s="551"/>
      <c r="AE238" s="598" t="s">
        <v>149</v>
      </c>
      <c r="AF238" s="598"/>
    </row>
    <row r="239" spans="1:48">
      <c r="A239" s="178"/>
      <c r="B239" s="178"/>
      <c r="C239" s="178"/>
      <c r="D239" s="178"/>
      <c r="F239" s="207"/>
      <c r="H239" s="207"/>
      <c r="I239" s="207"/>
      <c r="J239" s="207"/>
      <c r="K239" s="7"/>
      <c r="L239" s="7"/>
      <c r="P239" s="177"/>
      <c r="Q239" s="177"/>
      <c r="R239" s="177"/>
      <c r="Y239" s="20"/>
      <c r="Z239" s="20"/>
    </row>
    <row r="240" spans="1:48">
      <c r="A240" s="596"/>
      <c r="B240" s="597"/>
      <c r="C240" s="597"/>
      <c r="D240" s="597"/>
      <c r="E240" s="597"/>
      <c r="F240" s="211" t="s">
        <v>218</v>
      </c>
      <c r="G240" s="207"/>
      <c r="I240" s="19"/>
      <c r="J240" s="207"/>
      <c r="K240" s="207"/>
      <c r="L240" s="207"/>
      <c r="X240" s="75"/>
      <c r="Y240" s="75"/>
      <c r="AA240" s="580">
        <v>12</v>
      </c>
      <c r="AB240" s="580"/>
      <c r="AC240" s="580"/>
      <c r="AD240" s="580"/>
      <c r="AE240" s="598" t="s">
        <v>149</v>
      </c>
      <c r="AF240" s="598"/>
    </row>
    <row r="241" spans="1:32">
      <c r="A241" s="178"/>
      <c r="B241" s="178"/>
      <c r="C241" s="178"/>
      <c r="D241" s="178"/>
      <c r="F241" s="187"/>
      <c r="G241" s="187"/>
      <c r="I241" s="181"/>
      <c r="J241" s="181"/>
      <c r="K241" s="181"/>
      <c r="L241" s="181"/>
      <c r="P241" s="177"/>
      <c r="Q241" s="177"/>
      <c r="R241" s="177"/>
      <c r="Y241" s="20"/>
      <c r="Z241" s="20"/>
      <c r="AA241" s="181"/>
      <c r="AB241" s="181"/>
      <c r="AC241" s="181"/>
      <c r="AD241" s="181"/>
      <c r="AE241" s="177"/>
      <c r="AF241" s="177"/>
    </row>
    <row r="242" spans="1:32">
      <c r="A242" s="596"/>
      <c r="B242" s="597"/>
      <c r="C242" s="597"/>
      <c r="D242" s="597"/>
      <c r="E242" s="597"/>
      <c r="F242" s="61" t="s">
        <v>219</v>
      </c>
      <c r="AA242" s="580">
        <v>12</v>
      </c>
      <c r="AB242" s="580"/>
      <c r="AC242" s="580"/>
      <c r="AD242" s="580"/>
      <c r="AE242" s="598" t="s">
        <v>149</v>
      </c>
      <c r="AF242" s="598"/>
    </row>
    <row r="243" spans="1:32">
      <c r="F243" s="61" t="s">
        <v>202</v>
      </c>
      <c r="AE243" s="185"/>
      <c r="AF243" s="185"/>
    </row>
    <row r="244" spans="1:32">
      <c r="A244" s="178"/>
      <c r="B244" s="178"/>
      <c r="C244" s="178"/>
      <c r="D244" s="178"/>
      <c r="F244" s="187"/>
      <c r="G244" s="187"/>
      <c r="I244" s="181"/>
      <c r="J244" s="181"/>
      <c r="K244" s="181"/>
      <c r="L244" s="181"/>
      <c r="P244" s="177"/>
      <c r="Q244" s="177"/>
      <c r="R244" s="177"/>
      <c r="Y244" s="20"/>
      <c r="Z244" s="20"/>
      <c r="AA244" s="181"/>
      <c r="AB244" s="181"/>
      <c r="AC244" s="181"/>
      <c r="AD244" s="181"/>
      <c r="AE244" s="177"/>
      <c r="AF244" s="177"/>
    </row>
    <row r="245" spans="1:32">
      <c r="A245" s="596"/>
      <c r="B245" s="597"/>
      <c r="C245" s="597"/>
      <c r="D245" s="597"/>
      <c r="E245" s="597"/>
      <c r="F245" s="207" t="s">
        <v>216</v>
      </c>
      <c r="G245" s="207"/>
      <c r="I245" s="19"/>
      <c r="J245" s="207"/>
      <c r="K245" s="207"/>
      <c r="L245" s="207" t="s">
        <v>221</v>
      </c>
      <c r="X245" s="75"/>
      <c r="Y245" s="75"/>
      <c r="Z245" s="75"/>
      <c r="AA245" s="580">
        <v>12</v>
      </c>
      <c r="AB245" s="580"/>
      <c r="AC245" s="580"/>
      <c r="AD245" s="580"/>
      <c r="AE245" s="598" t="s">
        <v>149</v>
      </c>
      <c r="AF245" s="598"/>
    </row>
    <row r="246" spans="1:32">
      <c r="A246" s="207"/>
      <c r="B246" s="207"/>
      <c r="C246" s="207"/>
      <c r="D246" s="207"/>
      <c r="E246" s="26"/>
      <c r="F246" s="207" t="s">
        <v>220</v>
      </c>
      <c r="G246" s="207"/>
      <c r="I246" s="19"/>
      <c r="J246" s="207"/>
      <c r="K246" s="207"/>
      <c r="L246" s="207"/>
      <c r="X246" s="75"/>
      <c r="Y246" s="75"/>
      <c r="Z246" s="75"/>
      <c r="AA246" s="7"/>
      <c r="AB246" s="7"/>
      <c r="AC246" s="7"/>
      <c r="AE246" s="177"/>
      <c r="AF246" s="177"/>
    </row>
    <row r="247" spans="1:32">
      <c r="A247" s="178"/>
      <c r="B247" s="178"/>
      <c r="C247" s="178"/>
      <c r="D247" s="178"/>
      <c r="F247" s="187"/>
      <c r="G247" s="187"/>
      <c r="I247" s="181"/>
      <c r="J247" s="181"/>
      <c r="K247" s="181"/>
      <c r="L247" s="181"/>
      <c r="P247" s="177"/>
      <c r="Q247" s="177"/>
      <c r="R247" s="177"/>
      <c r="Y247" s="20"/>
      <c r="Z247" s="20"/>
      <c r="AA247" s="181"/>
      <c r="AB247" s="181"/>
      <c r="AC247" s="181"/>
      <c r="AD247" s="181"/>
      <c r="AE247" s="177"/>
      <c r="AF247" s="177"/>
    </row>
    <row r="248" spans="1:32">
      <c r="A248" s="596"/>
      <c r="B248" s="597"/>
      <c r="C248" s="597"/>
      <c r="D248" s="597"/>
      <c r="E248" s="597"/>
      <c r="F248" s="211" t="s">
        <v>209</v>
      </c>
      <c r="G248" s="207"/>
      <c r="I248" s="19"/>
      <c r="J248" s="207"/>
      <c r="K248" s="207"/>
      <c r="L248" s="207"/>
      <c r="X248" s="19"/>
      <c r="Y248" s="19"/>
      <c r="Z248" s="19"/>
      <c r="AA248" s="590">
        <v>30</v>
      </c>
      <c r="AB248" s="590"/>
      <c r="AC248" s="590"/>
      <c r="AD248" s="590"/>
      <c r="AE248" s="559" t="s">
        <v>149</v>
      </c>
      <c r="AF248" s="559"/>
    </row>
    <row r="249" spans="1:32">
      <c r="A249" s="183"/>
      <c r="B249" s="184"/>
      <c r="C249" s="184"/>
      <c r="D249" s="184"/>
      <c r="E249" s="184"/>
      <c r="F249" s="211" t="s">
        <v>208</v>
      </c>
      <c r="G249" s="207"/>
      <c r="I249" s="19"/>
      <c r="J249" s="207"/>
      <c r="K249" s="207"/>
      <c r="L249" s="207"/>
      <c r="X249" s="19"/>
      <c r="Y249" s="19"/>
      <c r="Z249" s="19"/>
      <c r="AA249" s="192"/>
      <c r="AB249" s="192"/>
      <c r="AC249" s="192"/>
      <c r="AD249" s="192"/>
      <c r="AE249" s="178"/>
      <c r="AF249" s="178"/>
    </row>
    <row r="250" spans="1:32">
      <c r="A250" s="183"/>
      <c r="B250" s="184"/>
      <c r="C250" s="184"/>
      <c r="D250" s="184"/>
      <c r="E250" s="184"/>
      <c r="F250" s="207"/>
      <c r="H250" s="207"/>
      <c r="I250" s="207"/>
      <c r="J250" s="553">
        <v>2</v>
      </c>
      <c r="K250" s="553"/>
      <c r="L250" s="553"/>
      <c r="M250" s="553"/>
      <c r="N250" t="s">
        <v>10</v>
      </c>
      <c r="O250" s="554">
        <v>15</v>
      </c>
      <c r="P250" s="555"/>
      <c r="Q250" t="s">
        <v>11</v>
      </c>
      <c r="R250" s="551">
        <f>J250*O250</f>
        <v>30</v>
      </c>
      <c r="S250" s="551"/>
      <c r="T250" s="551"/>
      <c r="U250" s="551"/>
      <c r="V250" s="61"/>
      <c r="X250" s="19"/>
      <c r="Y250" s="19"/>
      <c r="Z250" s="19"/>
      <c r="AA250" s="206"/>
      <c r="AB250" s="206"/>
      <c r="AC250" s="206"/>
      <c r="AD250" s="206"/>
      <c r="AE250" s="178"/>
      <c r="AF250" s="178"/>
    </row>
    <row r="251" spans="1:32">
      <c r="A251" s="596"/>
      <c r="B251" s="597"/>
      <c r="C251" s="597"/>
      <c r="D251" s="597"/>
      <c r="E251" s="597"/>
      <c r="F251" s="211" t="s">
        <v>213</v>
      </c>
      <c r="G251" s="207"/>
      <c r="I251" s="19"/>
      <c r="J251" s="207"/>
      <c r="K251" s="207"/>
      <c r="L251" s="207"/>
      <c r="X251" s="19"/>
      <c r="Y251" s="19"/>
      <c r="Z251" s="19"/>
      <c r="AA251" s="590">
        <v>10</v>
      </c>
      <c r="AB251" s="590"/>
      <c r="AC251" s="590"/>
      <c r="AD251" s="590"/>
      <c r="AE251" s="559" t="s">
        <v>149</v>
      </c>
      <c r="AF251" s="559"/>
    </row>
    <row r="252" spans="1:32">
      <c r="A252" s="183"/>
      <c r="B252" s="184"/>
      <c r="C252" s="184"/>
      <c r="D252" s="184"/>
      <c r="E252" s="184"/>
      <c r="F252" s="211" t="s">
        <v>208</v>
      </c>
      <c r="G252" s="207"/>
      <c r="I252" s="19"/>
      <c r="J252" s="207"/>
      <c r="K252" s="207"/>
      <c r="L252" s="207"/>
      <c r="X252" s="19"/>
      <c r="Y252" s="19"/>
      <c r="Z252" s="19"/>
      <c r="AA252" s="192"/>
      <c r="AB252" s="192"/>
      <c r="AC252" s="192"/>
      <c r="AD252" s="192"/>
      <c r="AE252" s="178"/>
      <c r="AF252" s="178"/>
    </row>
    <row r="253" spans="1:32">
      <c r="A253" s="183"/>
      <c r="B253" s="184"/>
      <c r="C253" s="184"/>
      <c r="D253" s="184"/>
      <c r="E253" s="184"/>
      <c r="F253" s="207"/>
      <c r="H253" s="207"/>
      <c r="I253" s="207"/>
      <c r="J253" s="207"/>
      <c r="K253" s="7"/>
      <c r="L253" s="7"/>
      <c r="P253" s="181"/>
      <c r="R253" s="7"/>
      <c r="S253" s="7"/>
      <c r="T253" s="7"/>
      <c r="U253" s="7"/>
      <c r="V253" s="61"/>
      <c r="X253" s="19"/>
      <c r="Y253" s="19"/>
      <c r="Z253" s="19"/>
      <c r="AA253" s="206"/>
      <c r="AB253" s="206"/>
      <c r="AC253" s="206"/>
      <c r="AD253" s="206"/>
      <c r="AE253" s="178"/>
      <c r="AF253" s="178"/>
    </row>
    <row r="254" spans="1:32">
      <c r="A254" s="97"/>
      <c r="B254" s="97"/>
      <c r="C254" s="97"/>
      <c r="D254" s="97"/>
      <c r="E254" s="97"/>
      <c r="F254" s="12" t="s">
        <v>446</v>
      </c>
      <c r="G254" s="12"/>
      <c r="H254" s="12"/>
      <c r="I254" s="12"/>
      <c r="J254" s="12"/>
      <c r="K254" s="12"/>
      <c r="L254" s="12"/>
      <c r="M254" s="12"/>
      <c r="N254" s="12"/>
      <c r="O254" s="12"/>
      <c r="P254" s="12"/>
      <c r="Q254" s="12"/>
      <c r="R254" s="12"/>
      <c r="V254" s="177">
        <v>15</v>
      </c>
      <c r="W254" s="177" t="s">
        <v>10</v>
      </c>
      <c r="X254" s="190">
        <v>2</v>
      </c>
      <c r="Y254" s="190"/>
      <c r="Z254" s="76"/>
      <c r="AA254" s="96">
        <f>V254*X254</f>
        <v>30</v>
      </c>
      <c r="AB254" s="96"/>
      <c r="AC254" s="96"/>
      <c r="AD254" s="96"/>
      <c r="AE254" s="188" t="s">
        <v>149</v>
      </c>
      <c r="AF254" s="188"/>
    </row>
    <row r="255" spans="1:32">
      <c r="A255" s="97"/>
      <c r="B255" s="97"/>
      <c r="C255" s="97"/>
      <c r="D255" s="97"/>
      <c r="E255" s="97"/>
      <c r="F255" s="12"/>
      <c r="G255" s="12"/>
      <c r="H255" s="12"/>
      <c r="I255" s="12"/>
      <c r="J255" s="12"/>
      <c r="K255" s="12"/>
      <c r="L255" s="12"/>
      <c r="M255" s="12"/>
      <c r="N255" s="12"/>
      <c r="O255" s="12"/>
      <c r="P255" s="12"/>
      <c r="Q255" s="12"/>
      <c r="R255" s="12"/>
      <c r="V255" s="177"/>
      <c r="W255" s="177"/>
      <c r="X255" s="190"/>
      <c r="Y255" s="190"/>
      <c r="Z255" s="76"/>
      <c r="AA255" s="96"/>
      <c r="AB255" s="96"/>
      <c r="AC255" s="96"/>
      <c r="AD255" s="96"/>
      <c r="AE255" s="188"/>
      <c r="AF255" s="188"/>
    </row>
    <row r="256" spans="1:32">
      <c r="A256" s="97"/>
      <c r="B256" s="97"/>
      <c r="C256" s="97"/>
      <c r="D256" s="97"/>
      <c r="E256" s="97"/>
      <c r="F256" s="97" t="s">
        <v>447</v>
      </c>
      <c r="G256" s="97"/>
      <c r="H256" s="97"/>
      <c r="I256" s="97"/>
      <c r="J256" s="97"/>
      <c r="K256" s="97"/>
      <c r="L256" s="97"/>
      <c r="M256" s="97"/>
      <c r="N256" s="97"/>
      <c r="O256" s="97"/>
      <c r="P256" s="97"/>
      <c r="Q256" s="97"/>
      <c r="R256" s="97"/>
      <c r="S256" s="177"/>
      <c r="U256" s="177"/>
      <c r="V256" s="177">
        <v>15</v>
      </c>
      <c r="W256" s="177" t="s">
        <v>10</v>
      </c>
      <c r="X256" s="550">
        <v>1.5</v>
      </c>
      <c r="Y256" s="550"/>
      <c r="Z256" s="76"/>
      <c r="AA256" s="580">
        <f>V256*X256</f>
        <v>22.5</v>
      </c>
      <c r="AB256" s="580"/>
      <c r="AC256" s="213"/>
      <c r="AD256" s="213"/>
      <c r="AE256" s="188" t="s">
        <v>108</v>
      </c>
      <c r="AF256" s="188"/>
    </row>
    <row r="257" spans="1:32">
      <c r="A257" s="97"/>
      <c r="B257" s="97"/>
      <c r="C257" s="97"/>
      <c r="D257" s="97"/>
      <c r="E257" s="97"/>
      <c r="F257" s="97"/>
      <c r="G257" s="97"/>
      <c r="H257" s="97"/>
      <c r="I257" s="97"/>
      <c r="J257" s="97"/>
      <c r="K257" s="97"/>
      <c r="L257" s="97"/>
      <c r="M257" s="97"/>
      <c r="N257" s="97"/>
      <c r="O257" s="97"/>
      <c r="P257" s="97"/>
      <c r="Q257" s="97"/>
      <c r="R257" s="97"/>
      <c r="S257" s="177"/>
      <c r="U257" s="177"/>
      <c r="V257" s="177"/>
      <c r="W257" s="177"/>
      <c r="X257" s="193"/>
      <c r="Y257" s="193"/>
      <c r="Z257" s="76"/>
      <c r="AA257" s="186"/>
      <c r="AB257" s="186"/>
      <c r="AC257" s="213"/>
      <c r="AD257" s="213"/>
      <c r="AE257" s="188"/>
      <c r="AF257" s="188"/>
    </row>
    <row r="258" spans="1:32">
      <c r="A258" s="97"/>
      <c r="B258" s="97"/>
      <c r="C258" s="97"/>
      <c r="D258" s="97"/>
      <c r="E258" s="97"/>
      <c r="F258" s="202" t="s">
        <v>448</v>
      </c>
      <c r="G258" s="202"/>
      <c r="H258" s="202"/>
      <c r="I258" s="202"/>
      <c r="J258" s="202"/>
      <c r="K258" s="202"/>
      <c r="L258" s="202"/>
      <c r="M258" s="202"/>
      <c r="N258" s="202"/>
      <c r="O258" s="202"/>
      <c r="P258" s="202"/>
      <c r="Q258" s="202"/>
      <c r="R258" s="202"/>
      <c r="S258" s="177"/>
      <c r="U258" s="177"/>
      <c r="V258" s="177">
        <v>1</v>
      </c>
      <c r="W258" s="177" t="s">
        <v>10</v>
      </c>
      <c r="X258" s="190">
        <v>15</v>
      </c>
      <c r="Y258" s="190"/>
      <c r="Z258" s="76"/>
      <c r="AA258" s="96">
        <f>V258*X258</f>
        <v>15</v>
      </c>
      <c r="AB258" s="96"/>
      <c r="AC258" s="96"/>
      <c r="AD258" s="96"/>
      <c r="AE258" s="188" t="s">
        <v>149</v>
      </c>
      <c r="AF258" s="177"/>
    </row>
    <row r="259" spans="1:32">
      <c r="A259" s="207"/>
      <c r="B259" s="207"/>
      <c r="C259" s="207"/>
      <c r="D259" s="207"/>
      <c r="E259" s="207"/>
      <c r="X259" s="207"/>
      <c r="Y259" s="207"/>
      <c r="Z259" s="207"/>
      <c r="AA259" s="206"/>
      <c r="AB259" s="206"/>
      <c r="AC259" s="206"/>
      <c r="AD259" s="206"/>
      <c r="AE259" s="177"/>
      <c r="AF259" s="177"/>
    </row>
    <row r="260" spans="1:32">
      <c r="A260" s="597"/>
      <c r="B260" s="597"/>
      <c r="C260" s="597"/>
      <c r="D260" s="597"/>
      <c r="E260" s="597"/>
      <c r="F260" t="s">
        <v>198</v>
      </c>
      <c r="AA260" s="585">
        <f>V261+V262+V263</f>
        <v>520.20000000000005</v>
      </c>
      <c r="AB260" s="585"/>
      <c r="AC260" s="585"/>
      <c r="AD260" s="585"/>
      <c r="AE260" s="562" t="s">
        <v>79</v>
      </c>
      <c r="AF260" s="562"/>
    </row>
    <row r="261" spans="1:32">
      <c r="A261" s="179"/>
      <c r="B261" s="179"/>
      <c r="C261" s="179"/>
      <c r="D261" s="179"/>
      <c r="E261" s="179"/>
      <c r="F261" s="612" t="s">
        <v>449</v>
      </c>
      <c r="G261" s="560"/>
      <c r="H261" s="560"/>
      <c r="I261" s="560"/>
      <c r="J261" s="560"/>
      <c r="K261" s="560"/>
      <c r="L261" s="78" t="s">
        <v>184</v>
      </c>
      <c r="M261" s="26"/>
      <c r="N261" s="26"/>
      <c r="O261" s="552">
        <v>15</v>
      </c>
      <c r="P261" s="552"/>
      <c r="Q261" s="552"/>
      <c r="R261" s="75" t="s">
        <v>10</v>
      </c>
      <c r="S261" s="19">
        <v>3</v>
      </c>
      <c r="U261" s="180" t="s">
        <v>11</v>
      </c>
      <c r="V261" s="585">
        <f>O261*S261</f>
        <v>45</v>
      </c>
      <c r="W261" s="585"/>
      <c r="X261" s="585"/>
      <c r="Y261" s="585"/>
      <c r="Z261" s="26"/>
      <c r="AE261" s="188"/>
      <c r="AF261" s="188"/>
    </row>
    <row r="262" spans="1:32">
      <c r="A262" s="179"/>
      <c r="B262" s="179"/>
      <c r="C262" s="179"/>
      <c r="D262" s="179"/>
      <c r="E262" s="179"/>
      <c r="F262" s="612" t="s">
        <v>451</v>
      </c>
      <c r="G262" s="560"/>
      <c r="H262" s="560"/>
      <c r="I262" s="560"/>
      <c r="J262" s="560"/>
      <c r="K262" s="560"/>
      <c r="L262" s="78" t="s">
        <v>184</v>
      </c>
      <c r="M262" s="26"/>
      <c r="N262" s="26"/>
      <c r="O262" s="552">
        <v>19.2</v>
      </c>
      <c r="P262" s="552"/>
      <c r="Q262" s="552"/>
      <c r="R262" s="75" t="s">
        <v>10</v>
      </c>
      <c r="S262" s="272">
        <v>6</v>
      </c>
      <c r="U262" s="180" t="s">
        <v>11</v>
      </c>
      <c r="V262" s="585">
        <f t="shared" ref="V262" si="0">O262*S262</f>
        <v>115.19999999999999</v>
      </c>
      <c r="W262" s="585"/>
      <c r="X262" s="585"/>
      <c r="Y262" s="585"/>
      <c r="Z262" s="26"/>
      <c r="AE262" s="188"/>
      <c r="AF262" s="188"/>
    </row>
    <row r="263" spans="1:32">
      <c r="A263" s="177"/>
      <c r="B263" s="177"/>
      <c r="C263" s="177"/>
      <c r="D263" s="177"/>
      <c r="F263" s="612" t="s">
        <v>450</v>
      </c>
      <c r="G263" s="560"/>
      <c r="H263" s="560"/>
      <c r="I263" s="560"/>
      <c r="J263" s="560"/>
      <c r="K263" s="560"/>
      <c r="L263" s="78" t="s">
        <v>186</v>
      </c>
      <c r="M263" s="26"/>
      <c r="N263" s="26"/>
      <c r="O263" s="552">
        <v>60</v>
      </c>
      <c r="P263" s="552"/>
      <c r="Q263" s="552"/>
      <c r="R263" s="75" t="s">
        <v>10</v>
      </c>
      <c r="S263" s="19">
        <v>6</v>
      </c>
      <c r="U263" s="180" t="s">
        <v>11</v>
      </c>
      <c r="V263" s="585">
        <f>O263*S263</f>
        <v>360</v>
      </c>
      <c r="W263" s="585"/>
      <c r="X263" s="585"/>
      <c r="Y263" s="585"/>
      <c r="Z263" s="26"/>
      <c r="AE263" s="188"/>
      <c r="AF263" s="188"/>
    </row>
    <row r="264" spans="1:32">
      <c r="A264" s="183"/>
      <c r="B264" s="184"/>
      <c r="C264" s="184"/>
      <c r="D264" s="184"/>
      <c r="E264" s="184"/>
      <c r="F264" s="183" t="s">
        <v>223</v>
      </c>
      <c r="U264" s="18"/>
      <c r="V264" s="181"/>
      <c r="W264" s="181"/>
      <c r="X264" s="26"/>
      <c r="Y264" s="198"/>
      <c r="Z264" s="198"/>
      <c r="AA264" s="198"/>
      <c r="AB264" s="198"/>
      <c r="AC264" s="177"/>
      <c r="AD264" s="206"/>
      <c r="AE264" s="177"/>
      <c r="AF264" s="177"/>
    </row>
    <row r="265" spans="1:32">
      <c r="A265" s="183"/>
      <c r="B265" s="184"/>
      <c r="C265" s="184"/>
      <c r="D265" s="184"/>
      <c r="E265" s="184"/>
      <c r="F265" s="183"/>
      <c r="U265" s="18"/>
      <c r="V265" s="181"/>
      <c r="W265" s="181"/>
      <c r="X265" s="26"/>
      <c r="Y265" s="198"/>
      <c r="Z265" s="198"/>
      <c r="AA265" s="198"/>
      <c r="AB265" s="198"/>
      <c r="AC265" s="177"/>
      <c r="AD265" s="206"/>
      <c r="AE265" s="177"/>
      <c r="AF265" s="177"/>
    </row>
    <row r="266" spans="1:32">
      <c r="A266" s="588"/>
      <c r="B266" s="589"/>
      <c r="C266" s="589"/>
      <c r="D266" s="589"/>
      <c r="E266" s="589"/>
      <c r="F266" s="88" t="s">
        <v>452</v>
      </c>
      <c r="G266" s="89"/>
      <c r="H266" s="89"/>
      <c r="X266" s="20"/>
      <c r="Y266" s="20"/>
      <c r="Z266" s="20"/>
      <c r="AA266" s="616">
        <f>R267</f>
        <v>15</v>
      </c>
      <c r="AB266" s="616"/>
      <c r="AC266" s="616"/>
      <c r="AD266" s="616"/>
      <c r="AE266" s="555" t="s">
        <v>149</v>
      </c>
      <c r="AF266" s="555"/>
    </row>
    <row r="267" spans="1:32">
      <c r="A267" s="211"/>
      <c r="B267" s="207"/>
      <c r="C267" s="207"/>
      <c r="D267" s="207"/>
      <c r="E267" s="207"/>
      <c r="F267" s="88"/>
      <c r="G267" s="89"/>
      <c r="H267" s="89"/>
      <c r="J267" s="553">
        <v>1</v>
      </c>
      <c r="K267" s="553"/>
      <c r="L267" s="553"/>
      <c r="M267" s="553"/>
      <c r="N267" t="s">
        <v>10</v>
      </c>
      <c r="O267" s="554">
        <v>15</v>
      </c>
      <c r="P267" s="555"/>
      <c r="Q267" t="s">
        <v>11</v>
      </c>
      <c r="R267" s="551">
        <f>J267*O267</f>
        <v>15</v>
      </c>
      <c r="S267" s="551"/>
      <c r="T267" s="551"/>
      <c r="U267" s="551"/>
      <c r="X267" s="20"/>
      <c r="Y267" s="20"/>
      <c r="Z267" s="20"/>
      <c r="AA267" s="206"/>
      <c r="AB267" s="206"/>
      <c r="AC267" s="206"/>
      <c r="AD267" s="206"/>
      <c r="AE267" s="177"/>
      <c r="AF267" s="177"/>
    </row>
    <row r="268" spans="1:32">
      <c r="A268" s="97"/>
      <c r="B268" s="97"/>
      <c r="C268" s="97"/>
      <c r="D268" s="97"/>
      <c r="E268" s="97"/>
      <c r="F268" s="202"/>
      <c r="G268" s="202"/>
      <c r="H268" s="202"/>
      <c r="I268" s="202"/>
      <c r="J268" s="202"/>
      <c r="K268" s="202"/>
      <c r="L268" s="202"/>
      <c r="M268" s="202"/>
      <c r="N268" s="202"/>
      <c r="O268" s="202"/>
      <c r="P268" s="202"/>
      <c r="Q268" s="202"/>
      <c r="R268" s="202"/>
      <c r="S268" s="177"/>
      <c r="U268" s="177"/>
      <c r="V268" s="177"/>
      <c r="W268" s="177"/>
      <c r="X268" s="190"/>
      <c r="Y268" s="190"/>
      <c r="Z268" s="76"/>
      <c r="AA268" s="96"/>
      <c r="AB268" s="96"/>
      <c r="AC268" s="96"/>
      <c r="AD268" s="96"/>
      <c r="AE268" s="188"/>
      <c r="AF268" s="188"/>
    </row>
    <row r="269" spans="1:32">
      <c r="A269" s="568"/>
      <c r="B269" s="568"/>
      <c r="C269" s="568"/>
      <c r="D269" s="568"/>
      <c r="E269" s="568"/>
      <c r="F269" t="s">
        <v>178</v>
      </c>
      <c r="AE269" s="562"/>
      <c r="AF269" s="562"/>
    </row>
    <row r="270" spans="1:32">
      <c r="A270" s="77"/>
      <c r="F270" s="550">
        <f>AA256</f>
        <v>22.5</v>
      </c>
      <c r="G270" s="555"/>
      <c r="H270" s="555"/>
      <c r="I270" t="s">
        <v>10</v>
      </c>
      <c r="J270" s="552">
        <v>6.52</v>
      </c>
      <c r="K270" s="552"/>
      <c r="L270" s="552"/>
      <c r="M270" t="s">
        <v>11</v>
      </c>
      <c r="N270" s="555">
        <f>F270*J270</f>
        <v>146.69999999999999</v>
      </c>
      <c r="O270" s="555"/>
      <c r="P270" s="555"/>
      <c r="Q270" s="555"/>
      <c r="R270" s="555"/>
      <c r="S270" t="s">
        <v>10</v>
      </c>
      <c r="T270" s="555">
        <v>1E-3</v>
      </c>
      <c r="U270" s="555"/>
      <c r="V270" s="555"/>
      <c r="W270" s="555"/>
      <c r="X270" t="s">
        <v>11</v>
      </c>
      <c r="Y270" s="615">
        <f>N270*T270</f>
        <v>0.1467</v>
      </c>
      <c r="Z270" s="615"/>
      <c r="AA270" s="615"/>
      <c r="AB270" s="561">
        <f>Y270</f>
        <v>0.1467</v>
      </c>
      <c r="AC270" s="561"/>
      <c r="AD270" s="561"/>
      <c r="AE270" s="562" t="s">
        <v>36</v>
      </c>
      <c r="AF270" s="562"/>
    </row>
    <row r="271" spans="1:32">
      <c r="A271" s="77"/>
      <c r="F271" s="277"/>
      <c r="G271" s="278"/>
      <c r="H271" s="278"/>
      <c r="J271" s="281"/>
      <c r="K271" s="281"/>
      <c r="L271" s="281"/>
      <c r="N271" s="278"/>
      <c r="O271" s="278"/>
      <c r="P271" s="278"/>
      <c r="Q271" s="278"/>
      <c r="R271" s="278"/>
      <c r="T271" s="278"/>
      <c r="U271" s="278"/>
      <c r="V271" s="278"/>
      <c r="W271" s="278"/>
      <c r="Y271" s="299"/>
      <c r="Z271" s="299"/>
      <c r="AA271" s="299"/>
      <c r="AB271" s="283"/>
      <c r="AC271" s="283"/>
      <c r="AD271" s="283"/>
      <c r="AE271" s="284"/>
      <c r="AF271" s="284"/>
    </row>
    <row r="272" spans="1:32">
      <c r="A272" s="77"/>
      <c r="F272" s="277"/>
      <c r="G272" s="278"/>
      <c r="H272" s="278"/>
      <c r="J272" s="281"/>
      <c r="K272" s="281"/>
      <c r="L272" s="281"/>
      <c r="N272" s="278"/>
      <c r="O272" s="278"/>
      <c r="P272" s="278"/>
      <c r="Q272" s="278"/>
      <c r="R272" s="278"/>
      <c r="T272" s="278"/>
      <c r="U272" s="278"/>
      <c r="V272" s="278"/>
      <c r="W272" s="278"/>
      <c r="Y272" s="299"/>
      <c r="Z272" s="299"/>
      <c r="AA272" s="299"/>
      <c r="AB272" s="283"/>
      <c r="AC272" s="283"/>
      <c r="AD272" s="283"/>
      <c r="AE272" s="284"/>
      <c r="AF272" s="284"/>
    </row>
    <row r="273" spans="1:33">
      <c r="A273" s="77"/>
      <c r="F273" s="277"/>
      <c r="G273" s="278"/>
      <c r="H273" s="278"/>
      <c r="J273" s="281"/>
      <c r="K273" s="281"/>
      <c r="L273" s="281"/>
      <c r="N273" s="278"/>
      <c r="O273" s="278"/>
      <c r="P273" s="278"/>
      <c r="Q273" s="278"/>
      <c r="R273" s="278"/>
      <c r="T273" s="278"/>
      <c r="U273" s="278"/>
      <c r="V273" s="278"/>
      <c r="W273" s="278"/>
      <c r="Y273" s="299"/>
      <c r="Z273" s="299"/>
      <c r="AA273" s="299"/>
      <c r="AB273" s="283"/>
      <c r="AC273" s="283"/>
      <c r="AD273" s="283"/>
      <c r="AE273" s="284"/>
      <c r="AF273" s="284"/>
    </row>
    <row r="274" spans="1:33">
      <c r="A274" s="77"/>
      <c r="F274" s="277"/>
      <c r="G274" s="278"/>
      <c r="H274" s="278"/>
      <c r="J274" s="281"/>
      <c r="K274" s="281"/>
      <c r="L274" s="281"/>
      <c r="N274" s="278"/>
      <c r="O274" s="278"/>
      <c r="P274" s="278"/>
      <c r="Q274" s="278"/>
      <c r="R274" s="278"/>
      <c r="T274" s="278"/>
      <c r="U274" s="278"/>
      <c r="V274" s="278"/>
      <c r="W274" s="278"/>
      <c r="Y274" s="299"/>
      <c r="Z274" s="299"/>
      <c r="AA274" s="299"/>
      <c r="AB274" s="283"/>
      <c r="AC274" s="283"/>
      <c r="AD274" s="283"/>
      <c r="AE274" s="284"/>
      <c r="AF274" s="284"/>
    </row>
    <row r="275" spans="1:33">
      <c r="A275" s="77"/>
      <c r="F275" s="277"/>
      <c r="G275" s="278"/>
      <c r="H275" s="278"/>
      <c r="J275" s="281"/>
      <c r="K275" s="281"/>
      <c r="L275" s="281"/>
      <c r="N275" s="278"/>
      <c r="O275" s="278"/>
      <c r="P275" s="278"/>
      <c r="Q275" s="278"/>
      <c r="R275" s="278"/>
      <c r="T275" s="278"/>
      <c r="U275" s="278"/>
      <c r="V275" s="278"/>
      <c r="W275" s="278"/>
      <c r="Y275" s="299"/>
      <c r="Z275" s="299"/>
      <c r="AA275" s="299"/>
      <c r="AB275" s="283"/>
      <c r="AC275" s="283"/>
      <c r="AD275" s="283"/>
      <c r="AE275" s="284"/>
      <c r="AF275" s="284"/>
    </row>
    <row r="276" spans="1:33">
      <c r="A276" s="77"/>
      <c r="F276" s="277"/>
      <c r="G276" s="278"/>
      <c r="H276" s="278"/>
      <c r="J276" s="281"/>
      <c r="K276" s="281"/>
      <c r="L276" s="281"/>
      <c r="N276" s="278"/>
      <c r="O276" s="278"/>
      <c r="P276" s="278"/>
      <c r="Q276" s="278"/>
      <c r="R276" s="278"/>
      <c r="T276" s="278"/>
      <c r="U276" s="278"/>
      <c r="V276" s="278"/>
      <c r="W276" s="278"/>
      <c r="Y276" s="299"/>
      <c r="Z276" s="299"/>
      <c r="AA276" s="299"/>
      <c r="AB276" s="283"/>
      <c r="AC276" s="283"/>
      <c r="AD276" s="283"/>
      <c r="AE276" s="284"/>
      <c r="AF276" s="284"/>
    </row>
    <row r="277" spans="1:33">
      <c r="A277" s="77"/>
      <c r="F277" s="193"/>
      <c r="G277" s="177"/>
      <c r="H277" s="177"/>
      <c r="J277" s="180"/>
      <c r="K277" s="180"/>
      <c r="L277" s="180"/>
      <c r="N277" s="177"/>
      <c r="O277" s="177"/>
      <c r="P277" s="177"/>
      <c r="Q277" s="177"/>
      <c r="R277" s="177"/>
      <c r="T277" s="177"/>
      <c r="U277" s="177"/>
      <c r="V277" s="177"/>
      <c r="W277" s="177"/>
      <c r="Y277" s="205"/>
      <c r="Z277" s="205"/>
      <c r="AA277" s="205"/>
      <c r="AB277" s="203"/>
      <c r="AC277" s="203"/>
      <c r="AD277" s="203"/>
      <c r="AE277" s="188"/>
      <c r="AF277" s="188"/>
    </row>
    <row r="278" spans="1:33">
      <c r="A278" s="77"/>
      <c r="F278" s="474"/>
      <c r="G278" s="472"/>
      <c r="H278" s="472"/>
      <c r="J278" s="476"/>
      <c r="K278" s="476"/>
      <c r="L278" s="476"/>
      <c r="N278" s="472"/>
      <c r="O278" s="472"/>
      <c r="P278" s="472"/>
      <c r="Q278" s="472"/>
      <c r="R278" s="472"/>
      <c r="T278" s="472"/>
      <c r="U278" s="472"/>
      <c r="V278" s="472"/>
      <c r="W278" s="472"/>
      <c r="Y278" s="489"/>
      <c r="Z278" s="489"/>
      <c r="AA278" s="489"/>
      <c r="AB278" s="477"/>
      <c r="AC278" s="477"/>
      <c r="AD278" s="477"/>
      <c r="AE278" s="478"/>
      <c r="AF278" s="478"/>
    </row>
    <row r="279" spans="1:33">
      <c r="A279" s="77"/>
      <c r="F279" s="193"/>
      <c r="G279" s="177"/>
      <c r="H279" s="177"/>
      <c r="J279" s="180"/>
      <c r="K279" s="180"/>
      <c r="L279" s="180"/>
      <c r="N279" s="177"/>
      <c r="O279" s="177"/>
      <c r="P279" s="177"/>
      <c r="Q279" s="177"/>
      <c r="R279" s="177"/>
      <c r="T279" s="177"/>
      <c r="U279" s="177"/>
      <c r="V279" s="177"/>
      <c r="W279" s="177"/>
      <c r="Y279" s="205"/>
      <c r="Z279" s="205"/>
      <c r="AA279" s="205"/>
      <c r="AB279" s="203"/>
      <c r="AC279" s="203"/>
      <c r="AD279" s="203"/>
      <c r="AE279" s="188"/>
      <c r="AF279" s="188"/>
    </row>
    <row r="280" spans="1:33">
      <c r="A280" s="77"/>
      <c r="F280" s="193"/>
      <c r="G280" s="177"/>
      <c r="H280" s="177"/>
      <c r="J280" s="180"/>
      <c r="K280" s="180"/>
      <c r="L280" s="180"/>
      <c r="N280" s="177"/>
      <c r="O280" s="177"/>
      <c r="P280" s="177"/>
      <c r="Q280" s="177"/>
      <c r="R280" s="177"/>
      <c r="T280" s="177"/>
      <c r="U280" s="177"/>
      <c r="V280" s="177"/>
      <c r="W280" s="177"/>
      <c r="Y280" s="205"/>
      <c r="Z280" s="205"/>
      <c r="AA280" s="205"/>
      <c r="AB280" s="203"/>
      <c r="AC280" s="203"/>
      <c r="AD280" s="203"/>
      <c r="AE280" s="188"/>
      <c r="AF280" s="188"/>
    </row>
    <row r="281" spans="1:33">
      <c r="K281" s="1" t="s">
        <v>187</v>
      </c>
      <c r="L281" s="1"/>
      <c r="M281" s="1"/>
      <c r="N281" s="1"/>
      <c r="O281" s="1"/>
      <c r="P281" s="1"/>
      <c r="Q281" s="1"/>
      <c r="R281" s="1"/>
      <c r="S281" s="1"/>
      <c r="T281" s="1"/>
      <c r="U281" s="1"/>
    </row>
    <row r="282" spans="1:33">
      <c r="F282" s="546"/>
      <c r="R282" s="555" t="s">
        <v>180</v>
      </c>
      <c r="S282" s="555"/>
      <c r="T282" s="555"/>
      <c r="U282" s="555"/>
      <c r="V282" s="555"/>
      <c r="W282" s="555"/>
      <c r="X282" s="555"/>
      <c r="Y282" s="555"/>
      <c r="Z282" s="555"/>
      <c r="AA282" s="555"/>
    </row>
    <row r="283" spans="1:33">
      <c r="F283" s="546"/>
      <c r="R283" s="560"/>
      <c r="S283" s="560"/>
      <c r="T283" s="560"/>
      <c r="U283" s="560"/>
      <c r="V283" s="560"/>
    </row>
    <row r="284" spans="1:33">
      <c r="R284" s="564" t="s">
        <v>179</v>
      </c>
      <c r="S284" s="564"/>
      <c r="T284" s="564"/>
      <c r="U284" s="564"/>
      <c r="V284" s="564"/>
      <c r="W284" s="564"/>
      <c r="X284" s="75" t="s">
        <v>189</v>
      </c>
      <c r="AB284" t="s">
        <v>11</v>
      </c>
      <c r="AC284" s="555">
        <v>8</v>
      </c>
      <c r="AD284" s="555"/>
      <c r="AF284" s="207" t="s">
        <v>9</v>
      </c>
      <c r="AG284" s="207"/>
    </row>
    <row r="285" spans="1:33">
      <c r="R285" s="564" t="s">
        <v>445</v>
      </c>
      <c r="S285" s="564"/>
      <c r="T285" s="564"/>
      <c r="U285" s="564"/>
      <c r="V285" s="564"/>
      <c r="W285" s="564"/>
      <c r="X285" s="75" t="s">
        <v>189</v>
      </c>
      <c r="AB285" t="s">
        <v>11</v>
      </c>
      <c r="AC285" s="555">
        <v>24</v>
      </c>
      <c r="AD285" s="555"/>
      <c r="AF285" s="207" t="s">
        <v>9</v>
      </c>
      <c r="AG285" s="207"/>
    </row>
    <row r="286" spans="1:33">
      <c r="R286" s="564"/>
      <c r="S286" s="564"/>
      <c r="T286" s="564"/>
      <c r="U286" s="564"/>
      <c r="V286" s="564"/>
      <c r="W286" s="564"/>
      <c r="X286" s="75"/>
      <c r="AC286" s="555"/>
      <c r="AD286" s="555"/>
      <c r="AF286" s="207"/>
      <c r="AG286" s="207"/>
    </row>
    <row r="287" spans="1:33">
      <c r="R287" s="564" t="s">
        <v>177</v>
      </c>
      <c r="S287" s="564"/>
      <c r="T287" s="564"/>
      <c r="U287" s="564"/>
      <c r="V287" s="564"/>
      <c r="W287" s="564"/>
      <c r="X287" s="75" t="s">
        <v>188</v>
      </c>
      <c r="AB287" t="s">
        <v>11</v>
      </c>
      <c r="AC287" s="555">
        <v>17</v>
      </c>
      <c r="AD287" s="555"/>
      <c r="AF287" s="207" t="s">
        <v>9</v>
      </c>
      <c r="AG287" s="207"/>
    </row>
    <row r="288" spans="1:33">
      <c r="U288" s="1"/>
      <c r="V288" s="1"/>
      <c r="W288" s="1"/>
      <c r="X288" s="1" t="s">
        <v>148</v>
      </c>
      <c r="Y288" s="1"/>
      <c r="AB288" t="s">
        <v>11</v>
      </c>
      <c r="AC288" s="555">
        <f>AC284+AC285+AC287</f>
        <v>49</v>
      </c>
      <c r="AD288" s="555"/>
      <c r="AF288" s="207" t="s">
        <v>9</v>
      </c>
      <c r="AG288" s="207"/>
    </row>
    <row r="289" spans="1:32">
      <c r="R289" s="555"/>
      <c r="S289" s="555"/>
      <c r="T289" s="555"/>
      <c r="U289" s="555"/>
      <c r="V289" s="555"/>
    </row>
    <row r="290" spans="1:32">
      <c r="R290" s="554">
        <v>49</v>
      </c>
      <c r="S290" s="554"/>
      <c r="T290" s="554"/>
      <c r="U290" s="554"/>
      <c r="V290" s="554"/>
      <c r="W290" t="s">
        <v>11</v>
      </c>
      <c r="X290" s="555" t="s">
        <v>175</v>
      </c>
      <c r="Y290" s="555"/>
      <c r="Z290" s="555"/>
      <c r="AA290" s="555"/>
      <c r="AC290" t="s">
        <v>176</v>
      </c>
    </row>
    <row r="294" spans="1:32">
      <c r="A294" s="592" t="s">
        <v>23</v>
      </c>
      <c r="B294" s="592"/>
      <c r="C294" s="592"/>
      <c r="D294" s="592"/>
      <c r="E294" s="592" t="s">
        <v>24</v>
      </c>
      <c r="F294" s="592"/>
      <c r="G294" s="592"/>
      <c r="H294" s="592"/>
      <c r="I294" s="592"/>
      <c r="J294" s="592"/>
      <c r="K294" s="592"/>
      <c r="L294" s="592"/>
      <c r="M294" s="592"/>
      <c r="N294" s="592"/>
      <c r="O294" s="592"/>
      <c r="P294" s="592"/>
      <c r="Q294" s="592"/>
      <c r="R294" s="592"/>
      <c r="S294" s="1"/>
      <c r="T294" s="1"/>
      <c r="U294" s="1"/>
      <c r="V294" s="1"/>
      <c r="W294" s="1"/>
      <c r="X294" s="592" t="s">
        <v>25</v>
      </c>
      <c r="Y294" s="592"/>
      <c r="Z294" s="592"/>
      <c r="AA294" s="592"/>
      <c r="AB294" s="1"/>
      <c r="AC294" s="1"/>
      <c r="AD294" s="1"/>
      <c r="AE294" s="592" t="s">
        <v>26</v>
      </c>
      <c r="AF294" s="592"/>
    </row>
    <row r="295" spans="1:32">
      <c r="A295" s="596"/>
      <c r="B295" s="597"/>
      <c r="C295" s="597"/>
      <c r="D295" s="597"/>
      <c r="E295" s="597"/>
      <c r="F295" s="61" t="s">
        <v>217</v>
      </c>
      <c r="AA295" s="551">
        <v>34</v>
      </c>
      <c r="AB295" s="551"/>
      <c r="AC295" s="551"/>
      <c r="AD295" s="551"/>
      <c r="AE295" s="598" t="s">
        <v>149</v>
      </c>
      <c r="AF295" s="598"/>
    </row>
    <row r="296" spans="1:32">
      <c r="A296" s="596"/>
      <c r="B296" s="597"/>
      <c r="C296" s="597"/>
      <c r="D296" s="597"/>
      <c r="E296" s="597"/>
      <c r="F296" s="211" t="s">
        <v>218</v>
      </c>
      <c r="G296" s="207"/>
      <c r="I296" s="19"/>
      <c r="J296" s="207"/>
      <c r="K296" s="207"/>
      <c r="L296" s="207"/>
      <c r="X296" s="75"/>
      <c r="Y296" s="75"/>
      <c r="AA296" s="580">
        <v>34</v>
      </c>
      <c r="AB296" s="580"/>
      <c r="AC296" s="580"/>
      <c r="AD296" s="580"/>
      <c r="AE296" s="598" t="s">
        <v>149</v>
      </c>
      <c r="AF296" s="598"/>
    </row>
    <row r="297" spans="1:32">
      <c r="A297" s="596"/>
      <c r="B297" s="597"/>
      <c r="C297" s="597"/>
      <c r="D297" s="597"/>
      <c r="E297" s="597"/>
      <c r="F297" s="61" t="s">
        <v>219</v>
      </c>
      <c r="AA297" s="580">
        <v>34</v>
      </c>
      <c r="AB297" s="580"/>
      <c r="AC297" s="580"/>
      <c r="AD297" s="580"/>
      <c r="AE297" s="598" t="s">
        <v>149</v>
      </c>
      <c r="AF297" s="598"/>
    </row>
    <row r="298" spans="1:32">
      <c r="F298" s="61" t="s">
        <v>202</v>
      </c>
      <c r="AE298" s="185"/>
      <c r="AF298" s="185"/>
    </row>
    <row r="299" spans="1:32">
      <c r="A299" s="596"/>
      <c r="B299" s="597"/>
      <c r="C299" s="597"/>
      <c r="D299" s="597"/>
      <c r="E299" s="597"/>
      <c r="F299" s="207" t="s">
        <v>216</v>
      </c>
      <c r="G299" s="207"/>
      <c r="I299" s="19"/>
      <c r="J299" s="207"/>
      <c r="K299" s="207"/>
      <c r="L299" s="207" t="s">
        <v>221</v>
      </c>
      <c r="X299" s="75"/>
      <c r="Y299" s="75"/>
      <c r="Z299" s="75"/>
      <c r="AA299" s="580">
        <v>34</v>
      </c>
      <c r="AB299" s="580"/>
      <c r="AC299" s="580"/>
      <c r="AD299" s="580"/>
      <c r="AE299" s="598" t="s">
        <v>149</v>
      </c>
      <c r="AF299" s="598"/>
    </row>
    <row r="300" spans="1:32">
      <c r="A300" s="207"/>
      <c r="B300" s="207"/>
      <c r="C300" s="207"/>
      <c r="D300" s="207"/>
      <c r="E300" s="26"/>
      <c r="F300" s="207" t="s">
        <v>220</v>
      </c>
      <c r="G300" s="207"/>
      <c r="I300" s="19"/>
      <c r="J300" s="207"/>
      <c r="K300" s="207"/>
      <c r="L300" s="207"/>
      <c r="X300" s="75"/>
      <c r="Y300" s="75"/>
      <c r="Z300" s="75"/>
      <c r="AA300" s="7"/>
      <c r="AB300" s="7"/>
      <c r="AC300" s="7"/>
      <c r="AE300" s="177"/>
      <c r="AF300" s="177"/>
    </row>
    <row r="301" spans="1:32">
      <c r="A301" s="596"/>
      <c r="B301" s="597"/>
      <c r="C301" s="597"/>
      <c r="D301" s="597"/>
      <c r="E301" s="597"/>
      <c r="F301" s="211" t="s">
        <v>210</v>
      </c>
      <c r="G301" s="207"/>
      <c r="I301" s="19"/>
      <c r="J301" s="207"/>
      <c r="K301" s="207"/>
      <c r="L301" s="207"/>
      <c r="X301" s="19"/>
      <c r="Y301" s="19"/>
      <c r="Z301" s="19"/>
      <c r="AA301" s="590">
        <f>S303</f>
        <v>147</v>
      </c>
      <c r="AB301" s="590"/>
      <c r="AC301" s="590"/>
      <c r="AD301" s="590"/>
      <c r="AE301" s="559" t="s">
        <v>149</v>
      </c>
      <c r="AF301" s="559"/>
    </row>
    <row r="302" spans="1:32">
      <c r="A302" s="183"/>
      <c r="B302" s="184"/>
      <c r="C302" s="184"/>
      <c r="D302" s="184"/>
      <c r="E302" s="184"/>
      <c r="F302" s="211" t="s">
        <v>208</v>
      </c>
      <c r="G302" s="207"/>
      <c r="I302" s="19"/>
      <c r="J302" s="207"/>
      <c r="K302" s="207"/>
      <c r="L302" s="207"/>
      <c r="X302" s="19"/>
      <c r="Y302" s="19"/>
      <c r="Z302" s="19"/>
      <c r="AA302" s="192"/>
      <c r="AB302" s="192"/>
      <c r="AC302" s="192"/>
      <c r="AD302" s="192"/>
      <c r="AE302" s="178"/>
      <c r="AF302" s="178"/>
    </row>
    <row r="303" spans="1:32">
      <c r="A303" s="183"/>
      <c r="B303" s="184"/>
      <c r="C303" s="184"/>
      <c r="D303" s="184"/>
      <c r="E303" s="184"/>
      <c r="F303" s="207"/>
      <c r="H303" s="207"/>
      <c r="I303" s="207"/>
      <c r="J303" s="207"/>
      <c r="K303" s="553">
        <v>3</v>
      </c>
      <c r="L303" s="553"/>
      <c r="M303" s="553"/>
      <c r="N303" s="553"/>
      <c r="O303" t="s">
        <v>10</v>
      </c>
      <c r="P303" s="554">
        <v>49</v>
      </c>
      <c r="Q303" s="555"/>
      <c r="R303" t="s">
        <v>11</v>
      </c>
      <c r="S303" s="555">
        <f>K303*P303</f>
        <v>147</v>
      </c>
      <c r="T303" s="555"/>
      <c r="U303" s="555"/>
      <c r="V303" s="555"/>
      <c r="X303" s="19"/>
      <c r="Y303" s="19"/>
      <c r="Z303" s="19"/>
      <c r="AA303" s="206"/>
      <c r="AB303" s="206"/>
      <c r="AC303" s="206"/>
      <c r="AD303" s="206"/>
      <c r="AE303" s="178"/>
      <c r="AF303" s="178"/>
    </row>
    <row r="304" spans="1:32">
      <c r="A304" s="596"/>
      <c r="B304" s="597"/>
      <c r="C304" s="597"/>
      <c r="D304" s="597"/>
      <c r="E304" s="597"/>
      <c r="F304" s="211" t="s">
        <v>213</v>
      </c>
      <c r="G304" s="207"/>
      <c r="I304" s="19"/>
      <c r="J304" s="207"/>
      <c r="K304" s="207"/>
      <c r="L304" s="207"/>
      <c r="X304" s="19"/>
      <c r="Y304" s="19"/>
      <c r="Z304" s="19"/>
      <c r="AA304" s="590">
        <v>34</v>
      </c>
      <c r="AB304" s="590"/>
      <c r="AC304" s="590"/>
      <c r="AD304" s="590"/>
      <c r="AE304" s="559" t="s">
        <v>149</v>
      </c>
      <c r="AF304" s="559"/>
    </row>
    <row r="305" spans="1:32">
      <c r="A305" s="183"/>
      <c r="B305" s="184"/>
      <c r="C305" s="184"/>
      <c r="D305" s="184"/>
      <c r="E305" s="184"/>
      <c r="F305" s="211" t="s">
        <v>208</v>
      </c>
      <c r="G305" s="207"/>
      <c r="I305" s="19"/>
      <c r="J305" s="207"/>
      <c r="K305" s="207"/>
      <c r="L305" s="207"/>
      <c r="X305" s="19"/>
      <c r="Y305" s="19"/>
      <c r="Z305" s="19"/>
      <c r="AA305" s="192"/>
      <c r="AB305" s="192"/>
      <c r="AC305" s="192"/>
      <c r="AD305" s="192"/>
      <c r="AE305" s="178"/>
      <c r="AF305" s="178"/>
    </row>
    <row r="306" spans="1:32">
      <c r="A306" s="183"/>
      <c r="B306" s="184"/>
      <c r="C306" s="184"/>
      <c r="D306" s="184"/>
      <c r="E306" s="184"/>
      <c r="F306" s="211"/>
      <c r="G306" s="207"/>
      <c r="I306" s="19"/>
      <c r="J306" s="207"/>
      <c r="K306" s="207"/>
      <c r="L306" s="207"/>
      <c r="X306" s="19"/>
      <c r="Y306" s="19"/>
      <c r="Z306" s="19"/>
      <c r="AA306" s="192"/>
      <c r="AB306" s="192"/>
      <c r="AC306" s="192"/>
      <c r="AD306" s="192"/>
      <c r="AE306" s="178"/>
      <c r="AF306" s="178"/>
    </row>
    <row r="307" spans="1:32">
      <c r="A307" s="596"/>
      <c r="B307" s="597"/>
      <c r="C307" s="597"/>
      <c r="D307" s="597"/>
      <c r="E307" s="597"/>
      <c r="F307" s="61" t="s">
        <v>203</v>
      </c>
      <c r="X307" s="7"/>
      <c r="Y307" s="7"/>
      <c r="Z307" s="7"/>
      <c r="AA307" s="610">
        <f>ROUND(V309+V314,2)</f>
        <v>147</v>
      </c>
      <c r="AB307" s="610"/>
      <c r="AC307" s="610"/>
      <c r="AD307" s="610"/>
      <c r="AE307" s="555" t="s">
        <v>79</v>
      </c>
      <c r="AF307" s="555"/>
    </row>
    <row r="308" spans="1:32">
      <c r="A308" s="184"/>
      <c r="B308" s="184"/>
      <c r="C308" s="184"/>
      <c r="D308" s="184"/>
      <c r="F308" s="61" t="s">
        <v>224</v>
      </c>
      <c r="W308" s="177"/>
      <c r="Z308" s="26"/>
      <c r="AA308" s="198"/>
      <c r="AB308" s="198"/>
      <c r="AC308" s="198"/>
      <c r="AD308" s="198"/>
    </row>
    <row r="309" spans="1:32">
      <c r="A309" s="184"/>
      <c r="B309" s="184"/>
      <c r="C309" s="184"/>
      <c r="D309" s="184"/>
      <c r="F309" s="184" t="s">
        <v>204</v>
      </c>
      <c r="L309" s="61" t="s">
        <v>699</v>
      </c>
      <c r="N309">
        <v>49</v>
      </c>
      <c r="O309" t="s">
        <v>10</v>
      </c>
      <c r="P309">
        <v>1</v>
      </c>
      <c r="Q309" t="s">
        <v>10</v>
      </c>
      <c r="R309" s="552">
        <v>3</v>
      </c>
      <c r="S309" s="555"/>
      <c r="T309" s="555"/>
      <c r="U309" t="s">
        <v>205</v>
      </c>
      <c r="V309" s="551">
        <f>N309*P309*R309</f>
        <v>147</v>
      </c>
      <c r="W309" s="551"/>
      <c r="X309" s="551"/>
      <c r="Y309" s="551"/>
      <c r="Z309" s="26"/>
      <c r="AA309" s="198"/>
      <c r="AB309" s="198"/>
      <c r="AC309" s="198"/>
      <c r="AD309" s="198"/>
      <c r="AE309" s="177"/>
      <c r="AF309" s="177"/>
    </row>
    <row r="310" spans="1:32">
      <c r="A310" s="177"/>
      <c r="B310" s="177"/>
      <c r="C310" s="177"/>
      <c r="D310" s="177"/>
      <c r="F310" s="183" t="s">
        <v>206</v>
      </c>
      <c r="U310" s="18"/>
      <c r="V310" s="181"/>
      <c r="W310" s="181"/>
      <c r="X310" s="26"/>
      <c r="Y310" s="198"/>
      <c r="Z310" s="198"/>
      <c r="AA310" s="198"/>
      <c r="AB310" s="198"/>
      <c r="AC310" s="177"/>
      <c r="AD310" s="177"/>
      <c r="AE310" s="177"/>
      <c r="AF310" s="177"/>
    </row>
    <row r="311" spans="1:32">
      <c r="A311" s="177"/>
      <c r="B311" s="177"/>
      <c r="C311" s="177"/>
      <c r="D311" s="177"/>
      <c r="F311" s="182"/>
      <c r="G311" s="182"/>
      <c r="H311" s="182"/>
      <c r="I311" s="182"/>
      <c r="J311" s="182"/>
      <c r="K311" s="182"/>
      <c r="L311" s="75"/>
      <c r="M311" s="182"/>
      <c r="N311" s="182"/>
      <c r="O311" s="182"/>
      <c r="P311" s="182"/>
      <c r="R311" s="201"/>
      <c r="S311" s="201"/>
      <c r="W311" s="182"/>
      <c r="X311" s="182"/>
      <c r="Y311" s="182"/>
      <c r="Z311" s="182"/>
      <c r="AA311" s="26"/>
      <c r="AB311" s="207"/>
      <c r="AC311" s="207"/>
      <c r="AD311" s="207"/>
      <c r="AE311" s="177"/>
      <c r="AF311" s="177"/>
    </row>
    <row r="312" spans="1:32">
      <c r="A312" s="97"/>
      <c r="B312" s="97"/>
      <c r="C312" s="97"/>
      <c r="D312" s="97"/>
      <c r="E312" s="97"/>
      <c r="F312" s="97" t="s">
        <v>453</v>
      </c>
      <c r="G312" s="97"/>
      <c r="H312" s="97"/>
      <c r="I312" s="97"/>
      <c r="J312" s="97"/>
      <c r="K312" s="97"/>
      <c r="L312" s="97"/>
      <c r="M312" s="97"/>
      <c r="N312" s="97"/>
      <c r="O312" s="97"/>
      <c r="P312" s="97"/>
      <c r="Q312" s="97"/>
      <c r="R312" s="97"/>
      <c r="S312" s="177"/>
      <c r="U312" s="177"/>
      <c r="X312" s="76"/>
      <c r="Y312" s="76"/>
      <c r="Z312" s="76"/>
      <c r="AA312" s="610">
        <f>S313</f>
        <v>88.2</v>
      </c>
      <c r="AB312" s="610"/>
      <c r="AC312" s="610"/>
      <c r="AD312" s="610"/>
      <c r="AE312" s="555" t="s">
        <v>114</v>
      </c>
      <c r="AF312" s="555"/>
    </row>
    <row r="313" spans="1:32">
      <c r="A313" s="207"/>
      <c r="B313" s="207"/>
      <c r="C313" s="207"/>
      <c r="D313" s="207"/>
      <c r="E313" s="207"/>
      <c r="G313" s="89"/>
      <c r="H313" s="89"/>
      <c r="K313" s="553">
        <v>1.8</v>
      </c>
      <c r="L313" s="553"/>
      <c r="M313" s="553"/>
      <c r="N313" s="553"/>
      <c r="O313" t="s">
        <v>10</v>
      </c>
      <c r="P313" s="554">
        <v>49</v>
      </c>
      <c r="Q313" s="555"/>
      <c r="R313" t="s">
        <v>11</v>
      </c>
      <c r="S313" s="555">
        <f>K313*P313</f>
        <v>88.2</v>
      </c>
      <c r="T313" s="555"/>
      <c r="U313" s="555"/>
      <c r="V313" s="555"/>
      <c r="X313" s="76"/>
      <c r="Y313" s="76"/>
      <c r="Z313" s="76"/>
      <c r="AA313" s="198"/>
      <c r="AB313" s="198"/>
      <c r="AC313" s="198"/>
      <c r="AD313" s="198"/>
      <c r="AE313" s="177"/>
      <c r="AF313" s="177"/>
    </row>
    <row r="314" spans="1:32">
      <c r="A314" s="596"/>
      <c r="B314" s="597"/>
      <c r="C314" s="597"/>
      <c r="D314" s="597"/>
      <c r="E314" s="597"/>
      <c r="F314" t="s">
        <v>226</v>
      </c>
      <c r="X314" s="20"/>
      <c r="Y314" s="20"/>
      <c r="Z314" s="20"/>
      <c r="AA314" s="610">
        <f>S315</f>
        <v>147</v>
      </c>
      <c r="AB314" s="610"/>
      <c r="AC314" s="610"/>
      <c r="AD314" s="610"/>
      <c r="AE314" s="555" t="s">
        <v>195</v>
      </c>
      <c r="AF314" s="555"/>
    </row>
    <row r="315" spans="1:32">
      <c r="A315" s="207"/>
      <c r="B315" s="207"/>
      <c r="C315" s="207"/>
      <c r="D315" s="207"/>
      <c r="E315" s="207"/>
      <c r="K315" s="553">
        <v>3</v>
      </c>
      <c r="L315" s="553"/>
      <c r="M315" s="553"/>
      <c r="N315" s="553"/>
      <c r="O315" t="s">
        <v>10</v>
      </c>
      <c r="P315" s="554">
        <v>49</v>
      </c>
      <c r="Q315" s="555"/>
      <c r="R315" t="s">
        <v>11</v>
      </c>
      <c r="S315" s="555">
        <f>K315*P315</f>
        <v>147</v>
      </c>
      <c r="T315" s="555"/>
      <c r="U315" s="555"/>
      <c r="V315" s="555"/>
      <c r="X315" s="20"/>
      <c r="Y315" s="20"/>
      <c r="Z315" s="20"/>
      <c r="AA315" s="198"/>
      <c r="AB315" s="198"/>
      <c r="AC315" s="198"/>
      <c r="AD315" s="198"/>
      <c r="AE315" s="177"/>
      <c r="AF315" s="177"/>
    </row>
    <row r="316" spans="1:32">
      <c r="A316" s="614"/>
      <c r="B316" s="559"/>
      <c r="C316" s="559"/>
      <c r="D316" s="559"/>
      <c r="E316" s="559"/>
      <c r="F316" s="95" t="s">
        <v>227</v>
      </c>
      <c r="G316" s="7"/>
      <c r="H316" s="7"/>
      <c r="I316" s="7"/>
      <c r="J316" s="7"/>
      <c r="X316" s="7"/>
      <c r="Y316" s="7"/>
      <c r="Z316" s="7"/>
      <c r="AA316" s="610">
        <f>S317</f>
        <v>49</v>
      </c>
      <c r="AB316" s="610"/>
      <c r="AC316" s="610"/>
      <c r="AD316" s="610"/>
      <c r="AE316" s="555" t="s">
        <v>149</v>
      </c>
      <c r="AF316" s="555"/>
    </row>
    <row r="317" spans="1:32">
      <c r="A317" s="178"/>
      <c r="B317" s="178"/>
      <c r="C317" s="178"/>
      <c r="D317" s="178"/>
      <c r="F317" s="207"/>
      <c r="G317" s="207"/>
      <c r="H317" s="207"/>
      <c r="I317" s="207"/>
      <c r="J317" s="7"/>
      <c r="K317" s="553">
        <v>1</v>
      </c>
      <c r="L317" s="553"/>
      <c r="M317" s="553"/>
      <c r="N317" s="553"/>
      <c r="O317" t="s">
        <v>10</v>
      </c>
      <c r="P317" s="554">
        <v>49</v>
      </c>
      <c r="Q317" s="555"/>
      <c r="R317" t="s">
        <v>11</v>
      </c>
      <c r="S317" s="555">
        <f>K317*P317</f>
        <v>49</v>
      </c>
      <c r="T317" s="555"/>
      <c r="U317" s="555"/>
      <c r="V317" s="555"/>
      <c r="X317" s="19"/>
      <c r="Y317" s="19"/>
      <c r="Z317" s="19"/>
      <c r="AA317" s="98"/>
      <c r="AB317" s="98"/>
      <c r="AC317" s="98"/>
      <c r="AD317" s="98"/>
    </row>
    <row r="318" spans="1:32">
      <c r="A318" s="596"/>
      <c r="B318" s="597"/>
      <c r="C318" s="597"/>
      <c r="D318" s="597"/>
      <c r="E318" s="597"/>
      <c r="F318" t="s">
        <v>228</v>
      </c>
      <c r="X318" s="20"/>
      <c r="Y318" s="20"/>
      <c r="Z318" s="20"/>
      <c r="AA318" s="610">
        <f>S319</f>
        <v>98</v>
      </c>
      <c r="AB318" s="610"/>
      <c r="AC318" s="610"/>
      <c r="AD318" s="610"/>
      <c r="AE318" s="555" t="s">
        <v>149</v>
      </c>
      <c r="AF318" s="555"/>
    </row>
    <row r="319" spans="1:32">
      <c r="A319" s="183"/>
      <c r="B319" s="184"/>
      <c r="C319" s="184"/>
      <c r="D319" s="184"/>
      <c r="E319" s="184"/>
      <c r="K319" s="553">
        <v>2</v>
      </c>
      <c r="L319" s="553"/>
      <c r="M319" s="553"/>
      <c r="N319" s="553"/>
      <c r="O319" t="s">
        <v>10</v>
      </c>
      <c r="P319" s="554">
        <v>49</v>
      </c>
      <c r="Q319" s="555"/>
      <c r="R319" t="s">
        <v>11</v>
      </c>
      <c r="S319" s="555">
        <f>K319*P319</f>
        <v>98</v>
      </c>
      <c r="T319" s="555"/>
      <c r="U319" s="555"/>
      <c r="V319" s="555"/>
      <c r="X319" s="20"/>
      <c r="Y319" s="20"/>
      <c r="Z319" s="20"/>
      <c r="AA319" s="198"/>
      <c r="AB319" s="198"/>
      <c r="AC319" s="198"/>
      <c r="AD319" s="198"/>
      <c r="AE319" s="177"/>
      <c r="AF319" s="177"/>
    </row>
    <row r="320" spans="1:32">
      <c r="A320" s="597"/>
      <c r="B320" s="597"/>
      <c r="C320" s="597"/>
      <c r="D320" s="597"/>
      <c r="E320" s="597"/>
      <c r="F320" t="s">
        <v>198</v>
      </c>
      <c r="AA320" s="613">
        <f>V321+V322+V323</f>
        <v>1690</v>
      </c>
      <c r="AB320" s="613"/>
      <c r="AC320" s="613"/>
      <c r="AD320" s="613"/>
      <c r="AE320" s="562" t="s">
        <v>79</v>
      </c>
      <c r="AF320" s="562"/>
    </row>
    <row r="321" spans="1:32">
      <c r="A321" s="183"/>
      <c r="B321" s="184"/>
      <c r="C321" s="184"/>
      <c r="D321" s="184"/>
      <c r="E321" s="184"/>
      <c r="F321" s="612" t="s">
        <v>454</v>
      </c>
      <c r="G321" s="560"/>
      <c r="H321" s="560"/>
      <c r="I321" s="560"/>
      <c r="J321" s="560"/>
      <c r="K321" s="560"/>
      <c r="L321" s="78" t="s">
        <v>184</v>
      </c>
      <c r="M321" s="26"/>
      <c r="N321" s="26"/>
      <c r="O321" s="552">
        <v>16.5</v>
      </c>
      <c r="P321" s="552"/>
      <c r="Q321" s="552"/>
      <c r="R321" s="75" t="s">
        <v>10</v>
      </c>
      <c r="S321" s="272">
        <v>8</v>
      </c>
      <c r="U321" s="180" t="s">
        <v>11</v>
      </c>
      <c r="V321" s="585">
        <f>O321*S321</f>
        <v>132</v>
      </c>
      <c r="W321" s="585"/>
      <c r="X321" s="585"/>
      <c r="Y321" s="585"/>
      <c r="Z321" s="26"/>
      <c r="AB321" s="198"/>
      <c r="AC321" s="198"/>
      <c r="AD321" s="198"/>
      <c r="AE321" s="177"/>
      <c r="AF321" s="177"/>
    </row>
    <row r="322" spans="1:32">
      <c r="A322" s="183"/>
      <c r="B322" s="184"/>
      <c r="C322" s="184"/>
      <c r="D322" s="184"/>
      <c r="E322" s="184"/>
      <c r="F322" s="612" t="s">
        <v>455</v>
      </c>
      <c r="G322" s="560"/>
      <c r="H322" s="560"/>
      <c r="I322" s="560"/>
      <c r="J322" s="560"/>
      <c r="K322" s="560"/>
      <c r="L322" s="78" t="s">
        <v>184</v>
      </c>
      <c r="M322" s="26"/>
      <c r="N322" s="26"/>
      <c r="O322" s="552">
        <v>21</v>
      </c>
      <c r="P322" s="552"/>
      <c r="Q322" s="552"/>
      <c r="R322" s="75" t="s">
        <v>10</v>
      </c>
      <c r="S322" s="272">
        <v>24</v>
      </c>
      <c r="U322" s="180" t="s">
        <v>11</v>
      </c>
      <c r="V322" s="585">
        <f t="shared" ref="V322" si="1">O322*S322</f>
        <v>504</v>
      </c>
      <c r="W322" s="585"/>
      <c r="X322" s="585"/>
      <c r="Y322" s="585"/>
      <c r="Z322" s="26"/>
      <c r="AB322" s="198"/>
      <c r="AC322" s="198"/>
      <c r="AD322" s="198"/>
      <c r="AE322" s="177"/>
      <c r="AF322" s="177"/>
    </row>
    <row r="323" spans="1:32">
      <c r="A323" s="183"/>
      <c r="B323" s="184"/>
      <c r="C323" s="184"/>
      <c r="D323" s="184"/>
      <c r="E323" s="184"/>
      <c r="F323" s="612" t="s">
        <v>185</v>
      </c>
      <c r="G323" s="560"/>
      <c r="H323" s="560"/>
      <c r="I323" s="560"/>
      <c r="J323" s="560"/>
      <c r="K323" s="560"/>
      <c r="L323" s="78" t="s">
        <v>186</v>
      </c>
      <c r="M323" s="26"/>
      <c r="N323" s="26"/>
      <c r="O323" s="552">
        <v>62</v>
      </c>
      <c r="P323" s="552"/>
      <c r="Q323" s="552"/>
      <c r="R323" s="75" t="s">
        <v>10</v>
      </c>
      <c r="S323" s="272">
        <v>17</v>
      </c>
      <c r="U323" s="180" t="s">
        <v>11</v>
      </c>
      <c r="V323" s="585">
        <f>O323*S323</f>
        <v>1054</v>
      </c>
      <c r="W323" s="585"/>
      <c r="X323" s="585"/>
      <c r="Y323" s="585"/>
      <c r="Z323" s="26"/>
      <c r="AB323" s="198"/>
      <c r="AC323" s="198"/>
      <c r="AD323" s="198"/>
      <c r="AE323" s="177"/>
      <c r="AF323" s="177"/>
    </row>
    <row r="324" spans="1:32" ht="15.75">
      <c r="A324" s="588"/>
      <c r="B324" s="589"/>
      <c r="C324" s="589"/>
      <c r="D324" s="589"/>
      <c r="E324" s="589"/>
      <c r="F324" s="61" t="s">
        <v>729</v>
      </c>
      <c r="G324" s="99"/>
      <c r="H324" s="100"/>
      <c r="I324" s="100"/>
      <c r="J324" s="100"/>
      <c r="K324" s="100"/>
      <c r="L324" s="100"/>
      <c r="M324" s="100"/>
      <c r="N324" s="100"/>
      <c r="O324" s="100"/>
      <c r="P324" s="100"/>
      <c r="Q324" s="100"/>
      <c r="R324" s="100"/>
      <c r="S324" s="100"/>
      <c r="X324" s="20"/>
      <c r="Y324" s="20"/>
      <c r="Z324" s="20"/>
      <c r="AA324" s="610">
        <f>S325</f>
        <v>49</v>
      </c>
      <c r="AB324" s="610"/>
      <c r="AC324" s="610"/>
      <c r="AD324" s="610"/>
      <c r="AE324" s="555" t="s">
        <v>149</v>
      </c>
      <c r="AF324" s="555"/>
    </row>
    <row r="325" spans="1:32" ht="15.75">
      <c r="A325" s="211"/>
      <c r="B325" s="207"/>
      <c r="C325" s="207"/>
      <c r="D325" s="207"/>
      <c r="E325" s="207"/>
      <c r="F325" s="61"/>
      <c r="G325" s="99"/>
      <c r="H325" s="100"/>
      <c r="I325" s="100"/>
      <c r="J325" s="100"/>
      <c r="K325" s="553">
        <v>1</v>
      </c>
      <c r="L325" s="553"/>
      <c r="M325" s="553"/>
      <c r="N325" s="553"/>
      <c r="O325" t="s">
        <v>10</v>
      </c>
      <c r="P325" s="554">
        <v>49</v>
      </c>
      <c r="Q325" s="555"/>
      <c r="R325" t="s">
        <v>11</v>
      </c>
      <c r="S325" s="555">
        <f>K325*P325</f>
        <v>49</v>
      </c>
      <c r="T325" s="555"/>
      <c r="U325" s="555"/>
      <c r="V325" s="555"/>
      <c r="X325" s="20"/>
      <c r="Y325" s="20"/>
      <c r="Z325" s="20"/>
      <c r="AA325" s="198"/>
      <c r="AB325" s="198"/>
      <c r="AC325" s="198"/>
      <c r="AD325" s="198"/>
      <c r="AE325" s="177"/>
      <c r="AF325" s="177"/>
    </row>
    <row r="326" spans="1:32">
      <c r="A326" s="558"/>
      <c r="B326" s="559"/>
      <c r="C326" s="559"/>
      <c r="D326" s="559"/>
      <c r="E326" s="559"/>
      <c r="F326" s="90" t="s">
        <v>178</v>
      </c>
      <c r="G326" s="2"/>
      <c r="H326" s="2"/>
      <c r="I326" s="2"/>
      <c r="J326" s="2"/>
      <c r="X326" s="91"/>
      <c r="Y326" s="91"/>
      <c r="Z326" s="91"/>
      <c r="AA326" s="610">
        <f>X327</f>
        <v>0.73911600000000011</v>
      </c>
      <c r="AB326" s="610"/>
      <c r="AC326" s="610"/>
      <c r="AD326" s="610"/>
      <c r="AE326" s="555" t="s">
        <v>36</v>
      </c>
      <c r="AF326" s="555"/>
    </row>
    <row r="327" spans="1:32">
      <c r="F327" s="599">
        <f>AA312</f>
        <v>88.2</v>
      </c>
      <c r="G327" s="599"/>
      <c r="H327" s="599"/>
      <c r="I327" s="2" t="s">
        <v>10</v>
      </c>
      <c r="J327" s="602">
        <v>8.3800000000000008</v>
      </c>
      <c r="K327" s="602"/>
      <c r="L327" s="602"/>
      <c r="M327" s="602"/>
      <c r="N327" s="2" t="s">
        <v>10</v>
      </c>
      <c r="O327" s="611">
        <v>1E-3</v>
      </c>
      <c r="P327" s="611"/>
      <c r="Q327" s="611"/>
      <c r="R327" t="s">
        <v>11</v>
      </c>
      <c r="S327" s="552">
        <f>F327*J327*O327</f>
        <v>0.73911600000000011</v>
      </c>
      <c r="T327" s="552"/>
      <c r="U327" s="207"/>
      <c r="V327" s="207"/>
      <c r="W327" t="s">
        <v>11</v>
      </c>
      <c r="X327" s="551">
        <f>S327</f>
        <v>0.73911600000000011</v>
      </c>
      <c r="Y327" s="551"/>
      <c r="Z327" s="551"/>
    </row>
    <row r="328" spans="1:32">
      <c r="F328" s="292"/>
      <c r="G328" s="292"/>
      <c r="H328" s="292"/>
      <c r="I328" s="2"/>
      <c r="J328" s="294"/>
      <c r="K328" s="294"/>
      <c r="L328" s="294"/>
      <c r="M328" s="294"/>
      <c r="N328" s="2"/>
      <c r="O328" s="297"/>
      <c r="P328" s="297"/>
      <c r="Q328" s="297"/>
      <c r="S328" s="281"/>
      <c r="T328" s="281"/>
      <c r="U328" s="288"/>
      <c r="V328" s="288"/>
      <c r="X328" s="291"/>
      <c r="Y328" s="291"/>
      <c r="Z328" s="291"/>
    </row>
    <row r="329" spans="1:32">
      <c r="F329" s="292"/>
      <c r="G329" s="292"/>
      <c r="H329" s="292"/>
      <c r="I329" s="2"/>
      <c r="J329" s="294"/>
      <c r="K329" s="294"/>
      <c r="L329" s="294"/>
      <c r="M329" s="294"/>
      <c r="N329" s="2"/>
      <c r="O329" s="297"/>
      <c r="P329" s="297"/>
      <c r="Q329" s="297"/>
      <c r="S329" s="281"/>
      <c r="T329" s="281"/>
      <c r="U329" s="288"/>
      <c r="V329" s="288"/>
      <c r="X329" s="291"/>
      <c r="Y329" s="291"/>
      <c r="Z329" s="291"/>
    </row>
    <row r="330" spans="1:32">
      <c r="F330" s="292"/>
      <c r="G330" s="292"/>
      <c r="H330" s="292"/>
      <c r="I330" s="2"/>
      <c r="J330" s="294"/>
      <c r="K330" s="294"/>
      <c r="L330" s="294"/>
      <c r="M330" s="294"/>
      <c r="N330" s="2"/>
      <c r="O330" s="297"/>
      <c r="P330" s="297"/>
      <c r="Q330" s="297"/>
      <c r="S330" s="281"/>
      <c r="T330" s="281"/>
      <c r="U330" s="288"/>
      <c r="V330" s="288"/>
      <c r="X330" s="291"/>
      <c r="Y330" s="291"/>
      <c r="Z330" s="291"/>
    </row>
    <row r="331" spans="1:32">
      <c r="F331" s="292"/>
      <c r="G331" s="292"/>
      <c r="H331" s="292"/>
      <c r="I331" s="2"/>
      <c r="J331" s="294"/>
      <c r="K331" s="294"/>
      <c r="L331" s="294"/>
      <c r="M331" s="294"/>
      <c r="N331" s="2"/>
      <c r="O331" s="297"/>
      <c r="P331" s="297"/>
      <c r="Q331" s="297"/>
      <c r="S331" s="281"/>
      <c r="T331" s="281"/>
      <c r="U331" s="288"/>
      <c r="V331" s="288"/>
      <c r="X331" s="291"/>
      <c r="Y331" s="291"/>
      <c r="Z331" s="291"/>
    </row>
    <row r="332" spans="1:32">
      <c r="F332" s="484"/>
      <c r="G332" s="484"/>
      <c r="H332" s="484"/>
      <c r="I332" s="2"/>
      <c r="J332" s="485"/>
      <c r="K332" s="485"/>
      <c r="L332" s="485"/>
      <c r="M332" s="485"/>
      <c r="N332" s="2"/>
      <c r="O332" s="488"/>
      <c r="P332" s="488"/>
      <c r="Q332" s="488"/>
      <c r="S332" s="476"/>
      <c r="T332" s="476"/>
      <c r="U332" s="480"/>
      <c r="V332" s="480"/>
      <c r="X332" s="473"/>
      <c r="Y332" s="473"/>
      <c r="Z332" s="473"/>
    </row>
    <row r="333" spans="1:32">
      <c r="F333" s="484"/>
      <c r="G333" s="484"/>
      <c r="H333" s="484"/>
      <c r="I333" s="2"/>
      <c r="J333" s="485"/>
      <c r="K333" s="485"/>
      <c r="L333" s="485"/>
      <c r="M333" s="485"/>
      <c r="N333" s="2"/>
      <c r="O333" s="488"/>
      <c r="P333" s="488"/>
      <c r="Q333" s="488"/>
      <c r="S333" s="476"/>
      <c r="T333" s="476"/>
      <c r="U333" s="480"/>
      <c r="V333" s="480"/>
      <c r="X333" s="473"/>
      <c r="Y333" s="473"/>
      <c r="Z333" s="473"/>
    </row>
    <row r="334" spans="1:32">
      <c r="F334" s="292"/>
      <c r="G334" s="292"/>
      <c r="H334" s="292"/>
      <c r="I334" s="2"/>
      <c r="J334" s="294"/>
      <c r="K334" s="294"/>
      <c r="L334" s="294"/>
      <c r="M334" s="294"/>
      <c r="N334" s="2"/>
      <c r="O334" s="297"/>
      <c r="P334" s="297"/>
      <c r="Q334" s="297"/>
      <c r="S334" s="281"/>
      <c r="T334" s="281"/>
      <c r="U334" s="288"/>
      <c r="V334" s="288"/>
      <c r="X334" s="291"/>
      <c r="Y334" s="291"/>
      <c r="Z334" s="291"/>
    </row>
    <row r="335" spans="1:32">
      <c r="F335" s="292"/>
      <c r="G335" s="292"/>
      <c r="H335" s="292"/>
      <c r="I335" s="2"/>
      <c r="J335" s="294"/>
      <c r="K335" s="294"/>
      <c r="L335" s="294"/>
      <c r="M335" s="294"/>
      <c r="N335" s="2"/>
      <c r="O335" s="297"/>
      <c r="P335" s="297"/>
      <c r="Q335" s="297"/>
      <c r="S335" s="281"/>
      <c r="T335" s="281"/>
      <c r="U335" s="288"/>
      <c r="V335" s="288"/>
      <c r="X335" s="291"/>
      <c r="Y335" s="291"/>
      <c r="Z335" s="291"/>
    </row>
    <row r="336" spans="1:32">
      <c r="A336" s="177"/>
      <c r="B336" s="177"/>
      <c r="C336" s="177"/>
      <c r="D336" s="177"/>
      <c r="F336" s="182"/>
      <c r="G336" s="182"/>
      <c r="H336" s="182"/>
      <c r="I336" s="182"/>
      <c r="J336" s="182"/>
      <c r="K336" s="182"/>
      <c r="L336" s="75"/>
      <c r="M336" s="182"/>
      <c r="N336" s="182"/>
      <c r="O336" s="182"/>
      <c r="P336" s="182"/>
      <c r="R336" s="201"/>
      <c r="S336" s="201"/>
      <c r="W336" s="182"/>
      <c r="X336" s="182"/>
      <c r="Y336" s="182"/>
      <c r="Z336" s="182"/>
      <c r="AA336" s="182"/>
      <c r="AE336" s="177"/>
      <c r="AF336" s="177"/>
    </row>
    <row r="337" spans="2:33">
      <c r="B337" s="2"/>
      <c r="C337" s="2"/>
      <c r="E337" s="13" t="s">
        <v>215</v>
      </c>
      <c r="F337" s="13"/>
      <c r="G337" s="13"/>
      <c r="H337" s="13"/>
      <c r="I337" s="13"/>
      <c r="J337" s="13"/>
      <c r="K337" s="13"/>
      <c r="L337" s="13"/>
      <c r="M337" s="13"/>
      <c r="N337" s="13"/>
      <c r="O337" s="13"/>
      <c r="P337" s="13"/>
      <c r="Q337" s="2"/>
      <c r="R337" s="2"/>
      <c r="S337" s="73"/>
      <c r="T337" s="2"/>
      <c r="U337" s="82"/>
      <c r="V337" s="82"/>
      <c r="W337" s="82"/>
      <c r="X337" s="82"/>
      <c r="Y337" s="82"/>
      <c r="Z337" s="81"/>
      <c r="AA337" s="81"/>
      <c r="AB337" s="81"/>
      <c r="AC337" s="81"/>
      <c r="AD337" s="81"/>
      <c r="AF337" s="2"/>
      <c r="AG337" s="2"/>
    </row>
    <row r="338" spans="2:33">
      <c r="B338" s="2"/>
      <c r="C338" s="2"/>
      <c r="D338" s="2"/>
      <c r="E338" s="2"/>
      <c r="F338" s="13"/>
      <c r="G338" s="13"/>
      <c r="H338" s="13"/>
      <c r="I338" s="13"/>
      <c r="J338" s="13"/>
      <c r="K338" s="13" t="s">
        <v>44</v>
      </c>
      <c r="L338" s="13"/>
      <c r="M338" s="13"/>
      <c r="N338" s="2"/>
      <c r="O338" s="2"/>
      <c r="P338" s="2"/>
      <c r="Q338" s="2"/>
      <c r="R338" s="2"/>
      <c r="S338" s="2"/>
      <c r="T338" s="2"/>
      <c r="U338" s="2"/>
      <c r="V338" s="600"/>
      <c r="W338" s="600"/>
      <c r="X338" s="600"/>
      <c r="Y338" s="600"/>
      <c r="Z338" s="600"/>
      <c r="AA338" s="611"/>
      <c r="AB338" s="611"/>
      <c r="AC338" s="611"/>
      <c r="AD338" s="611"/>
      <c r="AE338" s="611"/>
      <c r="AF338" s="2"/>
      <c r="AG338" s="2"/>
    </row>
    <row r="339" spans="2:33">
      <c r="B339" s="2"/>
      <c r="C339" s="2"/>
      <c r="D339" s="2"/>
      <c r="E339" s="2"/>
      <c r="F339" s="2"/>
      <c r="G339" s="2"/>
      <c r="H339" s="2"/>
      <c r="I339" s="2"/>
      <c r="J339" s="2"/>
      <c r="K339" s="2"/>
      <c r="L339" s="2"/>
      <c r="M339" s="2"/>
      <c r="N339" s="2"/>
      <c r="O339" s="2"/>
      <c r="P339" s="2"/>
      <c r="Q339" s="2"/>
      <c r="R339" s="2"/>
      <c r="S339" s="2"/>
      <c r="T339" s="2"/>
      <c r="U339" s="2"/>
      <c r="V339" s="608" t="s">
        <v>1</v>
      </c>
      <c r="W339" s="608"/>
      <c r="X339" s="608"/>
      <c r="Y339" s="608"/>
      <c r="Z339" s="608"/>
      <c r="AA339" s="609">
        <v>1.4</v>
      </c>
      <c r="AB339" s="609"/>
      <c r="AC339" s="609"/>
      <c r="AD339" s="609"/>
      <c r="AE339" s="609"/>
      <c r="AF339" s="2"/>
      <c r="AG339" s="2"/>
    </row>
    <row r="340" spans="2:33">
      <c r="B340" s="2"/>
      <c r="C340" s="2"/>
      <c r="D340" s="2"/>
      <c r="E340" s="2"/>
      <c r="F340" s="2"/>
      <c r="G340" s="2"/>
      <c r="H340" s="2"/>
      <c r="I340" s="2"/>
      <c r="J340" s="2"/>
      <c r="K340" s="2"/>
      <c r="L340" s="2"/>
      <c r="M340" s="2"/>
      <c r="N340" s="2"/>
      <c r="O340" s="2"/>
      <c r="P340" s="2"/>
      <c r="Q340" s="2"/>
      <c r="R340" s="2"/>
      <c r="S340" s="2"/>
      <c r="T340" s="2"/>
      <c r="U340" s="2"/>
      <c r="V340" s="608" t="s">
        <v>45</v>
      </c>
      <c r="W340" s="608"/>
      <c r="X340" s="608"/>
      <c r="Y340" s="608"/>
      <c r="Z340" s="608"/>
      <c r="AA340" s="609">
        <v>2.2000000000000002</v>
      </c>
      <c r="AB340" s="609"/>
      <c r="AC340" s="609"/>
      <c r="AD340" s="609"/>
      <c r="AE340" s="609"/>
      <c r="AF340" s="2"/>
      <c r="AG340" s="2"/>
    </row>
    <row r="341" spans="2:33">
      <c r="B341" s="2"/>
      <c r="C341" s="2"/>
      <c r="D341" s="2"/>
      <c r="E341" s="2"/>
      <c r="F341" s="2"/>
      <c r="G341" s="2"/>
      <c r="H341" s="2"/>
      <c r="I341" s="2"/>
      <c r="J341" s="2"/>
      <c r="K341" s="2"/>
      <c r="L341" s="2"/>
      <c r="M341" s="2"/>
      <c r="N341" s="2"/>
      <c r="O341" s="2"/>
      <c r="P341" s="2"/>
      <c r="Q341" s="2"/>
      <c r="R341" s="2"/>
      <c r="S341" s="2"/>
      <c r="T341" s="2"/>
      <c r="U341" s="2"/>
      <c r="V341" s="608" t="s">
        <v>46</v>
      </c>
      <c r="W341" s="608"/>
      <c r="X341" s="608"/>
      <c r="Y341" s="608"/>
      <c r="Z341" s="608"/>
      <c r="AA341" s="609">
        <v>0.25</v>
      </c>
      <c r="AB341" s="609"/>
      <c r="AC341" s="609"/>
      <c r="AD341" s="609"/>
      <c r="AE341" s="609"/>
      <c r="AF341" s="2"/>
      <c r="AG341" s="2"/>
    </row>
    <row r="342" spans="2:33">
      <c r="B342" s="2"/>
      <c r="C342" s="2"/>
      <c r="D342" s="2"/>
      <c r="E342" s="2"/>
      <c r="F342" s="2"/>
      <c r="G342" s="2"/>
      <c r="H342" s="2"/>
      <c r="I342" s="2"/>
      <c r="J342" s="2"/>
      <c r="K342" s="2"/>
      <c r="L342" s="2"/>
      <c r="M342" s="2"/>
      <c r="N342" s="2"/>
      <c r="O342" s="2"/>
      <c r="P342" s="2"/>
      <c r="Q342" s="2"/>
      <c r="R342" s="2"/>
      <c r="S342" s="2"/>
      <c r="T342" s="2"/>
      <c r="U342" s="2"/>
      <c r="V342" s="608" t="s">
        <v>21</v>
      </c>
      <c r="W342" s="608"/>
      <c r="X342" s="608"/>
      <c r="Y342" s="608"/>
      <c r="Z342" s="608"/>
      <c r="AA342" s="609">
        <v>1</v>
      </c>
      <c r="AB342" s="609"/>
      <c r="AC342" s="609"/>
      <c r="AD342" s="609"/>
      <c r="AE342" s="609"/>
      <c r="AF342" s="2"/>
      <c r="AG342" s="2"/>
    </row>
    <row r="343" spans="2:33">
      <c r="B343" s="2"/>
      <c r="C343" s="2"/>
      <c r="D343" s="2"/>
      <c r="E343" s="2"/>
      <c r="F343" s="2"/>
      <c r="G343" s="2"/>
      <c r="H343" s="2"/>
      <c r="I343" s="2"/>
      <c r="J343" s="2"/>
      <c r="K343" s="2"/>
      <c r="L343" s="2"/>
      <c r="M343" s="2"/>
      <c r="N343" s="2"/>
      <c r="O343" s="2"/>
      <c r="P343" s="2"/>
      <c r="Q343" s="208" t="s">
        <v>2</v>
      </c>
      <c r="R343" s="2"/>
      <c r="S343" s="2"/>
      <c r="T343" s="2"/>
      <c r="U343" s="2"/>
      <c r="V343" s="608" t="s">
        <v>47</v>
      </c>
      <c r="W343" s="608"/>
      <c r="X343" s="608"/>
      <c r="Y343" s="608"/>
      <c r="Z343" s="608"/>
      <c r="AA343" s="609">
        <v>2</v>
      </c>
      <c r="AB343" s="609"/>
      <c r="AC343" s="609"/>
      <c r="AD343" s="609"/>
      <c r="AE343" s="609"/>
      <c r="AF343" s="2"/>
      <c r="AG343" s="2"/>
    </row>
    <row r="344" spans="2:33">
      <c r="B344" s="2"/>
      <c r="C344" s="2"/>
      <c r="D344" s="2"/>
      <c r="E344" s="2"/>
      <c r="F344" s="2"/>
      <c r="G344" s="2"/>
      <c r="H344" s="2"/>
      <c r="I344" s="2"/>
      <c r="J344" s="2"/>
      <c r="K344" s="2"/>
      <c r="L344" s="2"/>
      <c r="M344" s="2"/>
      <c r="N344" s="2"/>
      <c r="O344" s="2"/>
      <c r="P344" s="2"/>
      <c r="Q344" s="2"/>
      <c r="R344" s="2"/>
      <c r="S344" s="2"/>
      <c r="T344" s="2"/>
      <c r="U344" s="2"/>
      <c r="V344" s="608" t="s">
        <v>48</v>
      </c>
      <c r="W344" s="608"/>
      <c r="X344" s="608"/>
      <c r="Y344" s="608"/>
      <c r="Z344" s="608"/>
      <c r="AA344" s="609">
        <v>0.4</v>
      </c>
      <c r="AB344" s="609"/>
      <c r="AC344" s="609"/>
      <c r="AD344" s="609"/>
      <c r="AE344" s="609"/>
      <c r="AF344" s="2"/>
      <c r="AG344" s="2"/>
    </row>
    <row r="345" spans="2:33">
      <c r="B345" s="2"/>
      <c r="C345" s="2"/>
      <c r="D345" s="2"/>
      <c r="E345" s="2"/>
      <c r="F345" s="2"/>
      <c r="G345" s="2"/>
      <c r="H345" s="2"/>
      <c r="I345" s="2"/>
      <c r="J345" s="2"/>
      <c r="K345" s="2"/>
      <c r="L345" s="2"/>
      <c r="M345" s="2"/>
      <c r="N345" s="2"/>
      <c r="O345" s="2"/>
      <c r="P345" s="2"/>
      <c r="Q345" s="2"/>
      <c r="R345" s="2"/>
      <c r="S345" s="2"/>
      <c r="T345" s="2"/>
      <c r="U345" s="2"/>
      <c r="V345" s="608" t="s">
        <v>49</v>
      </c>
      <c r="W345" s="608"/>
      <c r="X345" s="608"/>
      <c r="Y345" s="608"/>
      <c r="Z345" s="608"/>
      <c r="AA345" s="609">
        <v>1</v>
      </c>
      <c r="AB345" s="609"/>
      <c r="AC345" s="609"/>
      <c r="AD345" s="609"/>
      <c r="AE345" s="609"/>
      <c r="AF345" s="2"/>
      <c r="AG345" s="2"/>
    </row>
    <row r="346" spans="2:33">
      <c r="B346" s="2"/>
      <c r="C346" s="2"/>
      <c r="D346" s="2"/>
      <c r="E346" s="2"/>
      <c r="F346" s="2"/>
      <c r="G346" s="2"/>
      <c r="H346" s="2"/>
      <c r="I346" s="2"/>
      <c r="J346" s="2"/>
      <c r="K346" s="2"/>
      <c r="L346" s="2"/>
      <c r="M346" s="2"/>
      <c r="N346" s="2"/>
      <c r="O346" s="2"/>
      <c r="P346" s="2"/>
      <c r="Q346" s="2"/>
      <c r="R346" s="2"/>
      <c r="S346" s="2"/>
      <c r="T346" s="2"/>
      <c r="U346" s="2"/>
      <c r="V346" s="608" t="s">
        <v>50</v>
      </c>
      <c r="W346" s="608"/>
      <c r="X346" s="608"/>
      <c r="Y346" s="608"/>
      <c r="Z346" s="608"/>
      <c r="AA346" s="609">
        <v>0.2</v>
      </c>
      <c r="AB346" s="609"/>
      <c r="AC346" s="609"/>
      <c r="AD346" s="609"/>
      <c r="AE346" s="609"/>
      <c r="AF346" s="2"/>
      <c r="AG346" s="2"/>
    </row>
    <row r="347" spans="2:33">
      <c r="B347" s="2"/>
      <c r="C347" s="2"/>
      <c r="D347" s="2"/>
      <c r="E347" s="2"/>
      <c r="F347" s="2"/>
      <c r="G347" s="2"/>
      <c r="H347" s="2"/>
      <c r="I347" s="2"/>
      <c r="J347" s="2"/>
      <c r="K347" s="2"/>
      <c r="L347" s="2"/>
      <c r="M347" s="2"/>
      <c r="N347" s="2"/>
      <c r="O347" s="2"/>
      <c r="P347" s="2"/>
      <c r="Q347" s="2"/>
      <c r="R347" s="2"/>
      <c r="S347" s="2"/>
      <c r="T347" s="2"/>
      <c r="U347" s="2"/>
      <c r="V347" s="608" t="s">
        <v>5</v>
      </c>
      <c r="W347" s="608"/>
      <c r="X347" s="608"/>
      <c r="Y347" s="608"/>
      <c r="Z347" s="608"/>
      <c r="AA347" s="609">
        <v>0.2</v>
      </c>
      <c r="AB347" s="609"/>
      <c r="AC347" s="609"/>
      <c r="AD347" s="609"/>
      <c r="AE347" s="609"/>
      <c r="AF347" s="2"/>
      <c r="AG347" s="2"/>
    </row>
    <row r="348" spans="2:33">
      <c r="B348" s="2"/>
      <c r="C348" s="2" t="s">
        <v>44</v>
      </c>
      <c r="D348" s="2"/>
      <c r="E348" s="2"/>
      <c r="F348" s="2"/>
      <c r="G348" s="2"/>
      <c r="H348" s="2"/>
      <c r="I348" s="2"/>
      <c r="J348" s="2"/>
      <c r="K348" s="2"/>
      <c r="L348" s="2"/>
      <c r="M348" s="2"/>
      <c r="N348" s="2"/>
      <c r="O348" s="2"/>
      <c r="P348" s="2" t="s">
        <v>44</v>
      </c>
      <c r="Q348" s="2"/>
      <c r="R348" s="2"/>
      <c r="S348" s="2"/>
      <c r="T348" s="2"/>
      <c r="U348" s="2"/>
      <c r="V348" s="559" t="s">
        <v>60</v>
      </c>
      <c r="W348" s="559"/>
      <c r="X348" s="559"/>
      <c r="Y348" s="559"/>
      <c r="Z348" s="559"/>
      <c r="AA348" s="607">
        <v>0.5</v>
      </c>
      <c r="AB348" s="607"/>
      <c r="AC348" s="607"/>
      <c r="AD348" s="607"/>
      <c r="AE348" s="607"/>
      <c r="AF348" s="2"/>
      <c r="AG348" s="2"/>
    </row>
    <row r="349" spans="2:33">
      <c r="B349" s="2"/>
      <c r="C349" s="2"/>
      <c r="D349" s="2"/>
      <c r="E349" s="2"/>
      <c r="F349" s="2"/>
      <c r="G349" s="2"/>
      <c r="H349" s="13"/>
      <c r="I349" s="13" t="s">
        <v>51</v>
      </c>
      <c r="J349" s="13"/>
      <c r="K349" s="13"/>
      <c r="L349" s="13"/>
      <c r="M349" s="2"/>
      <c r="N349" s="2"/>
      <c r="O349" s="2"/>
      <c r="P349" s="2"/>
      <c r="Q349" s="2"/>
      <c r="R349" s="2"/>
      <c r="S349" s="2"/>
      <c r="T349" s="2"/>
      <c r="U349" s="2"/>
      <c r="V349" s="559" t="s">
        <v>63</v>
      </c>
      <c r="W349" s="559"/>
      <c r="X349" s="559"/>
      <c r="Y349" s="559"/>
      <c r="Z349" s="559"/>
      <c r="AA349" s="607">
        <v>0.4</v>
      </c>
      <c r="AB349" s="607"/>
      <c r="AC349" s="607"/>
      <c r="AD349" s="607"/>
      <c r="AE349" s="607"/>
      <c r="AF349" s="2"/>
      <c r="AG349" s="2"/>
    </row>
    <row r="350" spans="2:33">
      <c r="B350" s="2"/>
      <c r="C350" s="2"/>
      <c r="D350" s="2"/>
      <c r="E350" s="2"/>
      <c r="F350" s="2"/>
      <c r="G350" s="2"/>
      <c r="H350" s="2"/>
      <c r="I350" s="2"/>
      <c r="J350" s="2"/>
      <c r="K350" s="2"/>
      <c r="L350" s="2"/>
      <c r="M350" s="2"/>
      <c r="N350" s="2"/>
      <c r="O350" s="2"/>
      <c r="P350" s="2"/>
      <c r="Q350" s="2"/>
      <c r="R350" s="2"/>
      <c r="S350" s="2"/>
      <c r="T350" s="2"/>
      <c r="U350" s="2"/>
      <c r="V350" s="559" t="s">
        <v>65</v>
      </c>
      <c r="W350" s="559"/>
      <c r="X350" s="559"/>
      <c r="Y350" s="559"/>
      <c r="Z350" s="559"/>
      <c r="AA350" s="607">
        <v>0.1</v>
      </c>
      <c r="AB350" s="607"/>
      <c r="AC350" s="607"/>
      <c r="AD350" s="607"/>
      <c r="AE350" s="607"/>
      <c r="AF350" s="2"/>
      <c r="AG350" s="2"/>
    </row>
    <row r="351" spans="2:33">
      <c r="B351" s="2"/>
      <c r="C351" s="2"/>
      <c r="D351" s="2"/>
      <c r="E351" s="2"/>
      <c r="F351" s="2"/>
      <c r="G351" s="2"/>
      <c r="H351" s="2"/>
      <c r="I351" s="2"/>
      <c r="J351" s="2"/>
      <c r="K351" s="2"/>
      <c r="L351" s="2"/>
      <c r="M351" s="2"/>
      <c r="N351" s="2"/>
      <c r="O351" s="2"/>
      <c r="P351" s="2"/>
      <c r="Q351" s="2"/>
      <c r="R351" s="2"/>
      <c r="S351" s="2"/>
      <c r="T351" s="2"/>
      <c r="U351" s="2"/>
      <c r="V351" s="608" t="s">
        <v>52</v>
      </c>
      <c r="W351" s="608"/>
      <c r="X351" s="608"/>
      <c r="Y351" s="608"/>
      <c r="Z351" s="608"/>
      <c r="AA351" s="609">
        <v>1.2</v>
      </c>
      <c r="AB351" s="609"/>
      <c r="AC351" s="609"/>
      <c r="AD351" s="609"/>
      <c r="AE351" s="609"/>
      <c r="AF351" s="2"/>
      <c r="AG351" s="2"/>
    </row>
    <row r="352" spans="2:33">
      <c r="B352" s="2"/>
      <c r="C352" s="2"/>
      <c r="D352" s="2"/>
      <c r="E352" s="13" t="s">
        <v>13</v>
      </c>
      <c r="F352" s="2"/>
      <c r="G352" s="2"/>
      <c r="H352" s="2"/>
      <c r="I352" s="13"/>
      <c r="J352" s="13"/>
      <c r="K352" s="13" t="s">
        <v>3</v>
      </c>
      <c r="L352" s="13"/>
      <c r="M352" s="13"/>
      <c r="N352" s="2"/>
      <c r="O352" s="2"/>
      <c r="P352" s="13" t="s">
        <v>54</v>
      </c>
      <c r="Q352" s="2"/>
      <c r="R352" s="2"/>
      <c r="S352" s="13"/>
      <c r="T352" s="2"/>
      <c r="U352" s="603"/>
      <c r="V352" s="603"/>
      <c r="W352" s="603"/>
      <c r="X352" s="603"/>
      <c r="Y352" s="603"/>
      <c r="Z352" s="603"/>
      <c r="AA352" s="603"/>
      <c r="AB352" s="603"/>
      <c r="AC352" s="603"/>
      <c r="AD352" s="603"/>
      <c r="AE352" s="2"/>
      <c r="AF352" s="2"/>
      <c r="AG352" s="2"/>
    </row>
    <row r="353" spans="1:33">
      <c r="B353" s="2"/>
      <c r="C353" s="2"/>
      <c r="D353" s="2"/>
      <c r="E353" s="2"/>
      <c r="F353" s="2"/>
      <c r="G353" s="2"/>
      <c r="H353" s="2"/>
      <c r="I353" s="2"/>
      <c r="J353" s="2"/>
      <c r="K353" s="2"/>
      <c r="L353" s="2"/>
      <c r="M353" s="2"/>
      <c r="N353" s="2"/>
      <c r="O353" s="2"/>
      <c r="P353" s="2"/>
      <c r="Q353" s="2"/>
      <c r="R353" s="208" t="s">
        <v>57</v>
      </c>
      <c r="S353" s="13" t="s">
        <v>58</v>
      </c>
      <c r="T353" s="13"/>
      <c r="U353" s="603" t="s">
        <v>191</v>
      </c>
      <c r="V353" s="603"/>
      <c r="W353" s="603"/>
      <c r="X353" s="603"/>
      <c r="Y353" s="603"/>
      <c r="Z353" s="603"/>
      <c r="AA353" s="603"/>
      <c r="AB353" s="603"/>
      <c r="AC353" s="603"/>
      <c r="AD353" s="603"/>
      <c r="AE353" s="2"/>
      <c r="AF353" s="2"/>
      <c r="AG353" s="2"/>
    </row>
    <row r="354" spans="1:33">
      <c r="B354" s="2"/>
      <c r="C354" s="2"/>
      <c r="D354" s="2"/>
      <c r="E354" s="2"/>
      <c r="F354" s="2"/>
      <c r="G354" s="2"/>
      <c r="H354" s="2"/>
      <c r="I354" s="2"/>
      <c r="J354" s="2"/>
      <c r="K354" s="2"/>
      <c r="L354" s="2"/>
      <c r="M354" s="2"/>
      <c r="N354" s="2"/>
      <c r="O354" s="2"/>
      <c r="P354" s="2"/>
      <c r="Q354" s="2"/>
      <c r="R354" s="2"/>
      <c r="S354" s="2"/>
      <c r="T354" s="2"/>
      <c r="U354" s="604">
        <v>1</v>
      </c>
      <c r="V354" s="604"/>
      <c r="W354" s="604"/>
      <c r="X354" s="80" t="s">
        <v>11</v>
      </c>
      <c r="Y354" s="600" t="s">
        <v>175</v>
      </c>
      <c r="Z354" s="600"/>
      <c r="AA354" s="600"/>
      <c r="AB354" s="600"/>
      <c r="AC354" s="2"/>
      <c r="AD354" s="2" t="s">
        <v>176</v>
      </c>
      <c r="AE354" s="2"/>
      <c r="AF354" s="2"/>
      <c r="AG354" s="2"/>
    </row>
    <row r="355" spans="1:33">
      <c r="B355" s="2"/>
      <c r="C355" s="13" t="s">
        <v>7</v>
      </c>
      <c r="D355" s="2"/>
      <c r="E355" s="2"/>
      <c r="F355" s="2"/>
      <c r="G355" s="2"/>
      <c r="H355" s="2"/>
      <c r="I355" s="2"/>
      <c r="J355" s="2"/>
      <c r="K355" s="2"/>
      <c r="L355" s="2"/>
      <c r="M355" s="2"/>
      <c r="N355" s="2"/>
      <c r="O355" s="2"/>
      <c r="P355" s="13" t="s">
        <v>59</v>
      </c>
      <c r="Q355" s="2"/>
      <c r="R355" s="2"/>
      <c r="S355" s="2"/>
      <c r="T355" s="2"/>
      <c r="U355" s="605">
        <v>0</v>
      </c>
      <c r="V355" s="605"/>
      <c r="W355" s="605"/>
      <c r="X355" s="81" t="s">
        <v>11</v>
      </c>
      <c r="Y355" s="2" t="s">
        <v>181</v>
      </c>
      <c r="Z355" s="2"/>
      <c r="AA355" s="2"/>
      <c r="AB355" s="2"/>
      <c r="AC355" s="2"/>
      <c r="AD355" s="2"/>
      <c r="AE355" s="2"/>
      <c r="AF355" s="2"/>
      <c r="AG355" s="2"/>
    </row>
    <row r="356" spans="1:33">
      <c r="B356" s="2"/>
      <c r="C356" s="2"/>
      <c r="D356" s="2"/>
      <c r="O356" s="2"/>
      <c r="P356" s="2"/>
      <c r="Q356" s="2"/>
      <c r="R356" s="2"/>
      <c r="S356" s="2"/>
      <c r="T356" s="2"/>
      <c r="U356" s="605">
        <v>0</v>
      </c>
      <c r="V356" s="605"/>
      <c r="W356" s="605"/>
      <c r="X356" s="81" t="s">
        <v>11</v>
      </c>
      <c r="Y356" s="2" t="s">
        <v>181</v>
      </c>
      <c r="Z356" s="2"/>
      <c r="AA356" s="2"/>
      <c r="AB356" s="2"/>
      <c r="AC356" s="2"/>
      <c r="AD356" s="2"/>
      <c r="AE356" s="2"/>
      <c r="AF356" s="2"/>
      <c r="AG356" s="2"/>
    </row>
    <row r="357" spans="1:33">
      <c r="B357" s="2"/>
      <c r="C357" s="2"/>
      <c r="D357" s="2"/>
      <c r="E357" s="603"/>
      <c r="F357" s="603"/>
      <c r="G357" s="603"/>
      <c r="H357" s="603"/>
      <c r="I357" s="603"/>
      <c r="J357" s="603"/>
      <c r="K357" s="603"/>
      <c r="L357" s="603"/>
      <c r="M357" s="603"/>
      <c r="N357" s="603"/>
      <c r="O357" s="2"/>
      <c r="P357" s="2"/>
      <c r="Q357" s="2"/>
      <c r="R357" s="2"/>
      <c r="S357" s="2"/>
      <c r="T357" s="603"/>
      <c r="U357" s="603"/>
      <c r="V357" s="603"/>
      <c r="W357" s="603"/>
      <c r="X357" s="603"/>
      <c r="Y357" s="603"/>
      <c r="Z357" s="603"/>
      <c r="AA357" s="603"/>
      <c r="AB357" s="603"/>
      <c r="AC357" s="603"/>
      <c r="AD357" s="2"/>
      <c r="AE357" s="2"/>
      <c r="AF357" s="2"/>
      <c r="AG357" s="2"/>
    </row>
    <row r="358" spans="1:33">
      <c r="B358" s="2"/>
      <c r="C358" s="2"/>
      <c r="D358" s="2"/>
      <c r="E358" s="2"/>
      <c r="F358" s="2"/>
      <c r="G358" s="2"/>
      <c r="H358" s="2"/>
      <c r="I358" s="2"/>
      <c r="J358" s="2"/>
      <c r="K358" s="2"/>
      <c r="L358" s="2"/>
      <c r="M358" s="2"/>
      <c r="N358" s="2"/>
      <c r="O358" s="2"/>
      <c r="P358" s="2"/>
      <c r="Q358" s="2"/>
      <c r="R358" s="2"/>
      <c r="S358" s="603" t="s">
        <v>192</v>
      </c>
      <c r="T358" s="603"/>
      <c r="U358" s="603"/>
      <c r="V358" s="603"/>
      <c r="W358" s="603"/>
      <c r="X358" s="72" t="s">
        <v>11</v>
      </c>
      <c r="Y358" s="2" t="s">
        <v>182</v>
      </c>
      <c r="Z358" s="2"/>
      <c r="AA358" s="2"/>
      <c r="AB358" s="2"/>
      <c r="AC358" s="2"/>
      <c r="AD358" s="2"/>
      <c r="AE358" s="2"/>
      <c r="AF358" s="2"/>
      <c r="AG358" s="2"/>
    </row>
    <row r="359" spans="1:33">
      <c r="B359" s="2"/>
      <c r="C359" s="2"/>
      <c r="D359" s="2"/>
      <c r="E359" s="2"/>
      <c r="F359" s="2"/>
      <c r="G359" s="2"/>
      <c r="H359" s="2"/>
      <c r="I359" s="2"/>
      <c r="J359" s="2"/>
      <c r="K359" s="2"/>
      <c r="L359" s="2"/>
      <c r="M359" s="2"/>
      <c r="N359" s="2"/>
      <c r="O359" s="2"/>
      <c r="P359" s="2"/>
      <c r="Q359" s="2"/>
      <c r="R359" s="2"/>
      <c r="S359" s="295"/>
      <c r="T359" s="295"/>
      <c r="U359" s="295"/>
      <c r="V359" s="295"/>
      <c r="W359" s="295"/>
      <c r="X359" s="72"/>
      <c r="Y359" s="2"/>
      <c r="Z359" s="2"/>
      <c r="AA359" s="2"/>
      <c r="AB359" s="2"/>
      <c r="AC359" s="2"/>
      <c r="AD359" s="2"/>
      <c r="AE359" s="2"/>
      <c r="AF359" s="2"/>
      <c r="AG359" s="2"/>
    </row>
    <row r="360" spans="1:33">
      <c r="B360" s="13" t="s">
        <v>23</v>
      </c>
      <c r="C360" s="13"/>
      <c r="D360" s="13"/>
      <c r="E360" s="13"/>
      <c r="F360" s="13" t="s">
        <v>24</v>
      </c>
      <c r="G360" s="13"/>
      <c r="H360" s="13"/>
      <c r="I360" s="13"/>
      <c r="J360" s="13"/>
      <c r="K360" s="13"/>
      <c r="L360" s="13"/>
      <c r="M360" s="13"/>
      <c r="N360" s="13"/>
      <c r="O360" s="13"/>
      <c r="P360" s="13"/>
      <c r="Q360" s="13"/>
      <c r="R360" s="13"/>
      <c r="S360" s="13"/>
      <c r="T360" s="13"/>
      <c r="U360" s="13"/>
      <c r="V360" s="13"/>
      <c r="W360" s="13"/>
      <c r="X360" s="13"/>
      <c r="Y360" s="13"/>
      <c r="Z360" s="13"/>
      <c r="AA360" s="13" t="s">
        <v>25</v>
      </c>
      <c r="AB360" s="13"/>
      <c r="AC360" s="13"/>
      <c r="AD360" s="13"/>
      <c r="AE360" s="13"/>
      <c r="AF360" s="606" t="s">
        <v>26</v>
      </c>
      <c r="AG360" s="606"/>
    </row>
    <row r="361" spans="1:33">
      <c r="A361" s="1"/>
      <c r="B361" s="1" t="s">
        <v>27</v>
      </c>
      <c r="C361" s="1"/>
      <c r="D361" s="1"/>
      <c r="F361" t="s">
        <v>38</v>
      </c>
      <c r="G361" s="550">
        <f>AA339</f>
        <v>1.4</v>
      </c>
      <c r="H361" s="550"/>
      <c r="I361" t="s">
        <v>32</v>
      </c>
      <c r="J361" s="550">
        <f>AA340</f>
        <v>2.2000000000000002</v>
      </c>
      <c r="K361" s="550"/>
      <c r="L361" t="s">
        <v>33</v>
      </c>
      <c r="M361" t="s">
        <v>10</v>
      </c>
      <c r="N361" s="14">
        <v>2</v>
      </c>
      <c r="O361" t="s">
        <v>32</v>
      </c>
      <c r="P361" s="550">
        <f>AA341</f>
        <v>0.25</v>
      </c>
      <c r="Q361" s="550"/>
      <c r="R361" t="s">
        <v>10</v>
      </c>
      <c r="S361" s="14">
        <v>2</v>
      </c>
      <c r="T361" t="s">
        <v>10</v>
      </c>
      <c r="U361" s="14">
        <v>2</v>
      </c>
      <c r="V361" t="s">
        <v>33</v>
      </c>
      <c r="W361" s="14" t="s">
        <v>10</v>
      </c>
      <c r="X361" s="550">
        <f>AA344</f>
        <v>0.4</v>
      </c>
      <c r="Y361" s="550"/>
      <c r="AA361" s="569">
        <f>((G361+J361)*N361+P361*S361*U361)*X361*1</f>
        <v>3.28</v>
      </c>
      <c r="AB361" s="569"/>
      <c r="AC361" s="569"/>
      <c r="AD361" s="569"/>
      <c r="AE361" s="18"/>
    </row>
    <row r="362" spans="1:33">
      <c r="A362" s="177"/>
      <c r="B362" s="177"/>
      <c r="C362" s="177"/>
      <c r="F362" s="207"/>
      <c r="G362" t="s">
        <v>29</v>
      </c>
      <c r="AA362" s="188"/>
      <c r="AB362" s="188"/>
      <c r="AC362" s="188"/>
      <c r="AD362" s="188"/>
    </row>
    <row r="363" spans="1:33">
      <c r="A363" s="559"/>
      <c r="B363" s="559"/>
      <c r="C363" s="559"/>
      <c r="D363" s="559"/>
      <c r="E363" s="559"/>
      <c r="F363" t="s">
        <v>61</v>
      </c>
      <c r="AA363" s="188"/>
      <c r="AB363" s="188"/>
      <c r="AC363" s="188"/>
      <c r="AD363" s="188"/>
    </row>
    <row r="364" spans="1:33">
      <c r="A364" s="178"/>
      <c r="B364" s="178"/>
      <c r="C364" s="178"/>
      <c r="D364" s="178"/>
      <c r="E364" s="178"/>
      <c r="F364" t="s">
        <v>62</v>
      </c>
      <c r="AA364" s="188"/>
      <c r="AB364" s="188"/>
      <c r="AC364" s="188"/>
      <c r="AD364" s="188"/>
    </row>
    <row r="365" spans="1:33">
      <c r="A365" s="178"/>
      <c r="B365" s="178"/>
      <c r="C365" s="178"/>
      <c r="D365" s="178"/>
      <c r="E365" s="178"/>
      <c r="G365" s="565">
        <f>AA348</f>
        <v>0.5</v>
      </c>
      <c r="H365" s="565"/>
      <c r="I365" t="s">
        <v>10</v>
      </c>
      <c r="J365" s="552">
        <f>AA361</f>
        <v>3.28</v>
      </c>
      <c r="K365" s="552"/>
      <c r="L365" s="552"/>
      <c r="M365" s="180"/>
      <c r="AA365" s="566">
        <f>G365*J365</f>
        <v>1.64</v>
      </c>
      <c r="AB365" s="566"/>
      <c r="AC365" s="566"/>
      <c r="AD365" s="566"/>
      <c r="AE365" s="567" t="s">
        <v>28</v>
      </c>
      <c r="AF365" s="567"/>
    </row>
    <row r="366" spans="1:33">
      <c r="A366" s="559"/>
      <c r="B366" s="559"/>
      <c r="C366" s="559"/>
      <c r="D366" s="559"/>
      <c r="E366" s="559"/>
      <c r="F366" t="s">
        <v>61</v>
      </c>
      <c r="AA366" s="188"/>
      <c r="AB366" s="188"/>
      <c r="AC366" s="188"/>
      <c r="AD366" s="188"/>
      <c r="AE366" s="188"/>
      <c r="AF366" s="188"/>
    </row>
    <row r="367" spans="1:33">
      <c r="A367" s="178"/>
      <c r="B367" s="178"/>
      <c r="C367" s="178"/>
      <c r="D367" s="178"/>
      <c r="E367" s="178"/>
      <c r="F367" t="s">
        <v>64</v>
      </c>
      <c r="AA367" s="188"/>
      <c r="AB367" s="188"/>
      <c r="AC367" s="188"/>
      <c r="AD367" s="188"/>
      <c r="AE367" s="188"/>
      <c r="AF367" s="188"/>
    </row>
    <row r="368" spans="1:33">
      <c r="A368" s="178"/>
      <c r="B368" s="178"/>
      <c r="C368" s="178"/>
      <c r="D368" s="178"/>
      <c r="E368" s="178"/>
      <c r="G368" s="565">
        <f>AA349</f>
        <v>0.4</v>
      </c>
      <c r="H368" s="565"/>
      <c r="I368" t="s">
        <v>10</v>
      </c>
      <c r="J368" s="552">
        <f>AA361</f>
        <v>3.28</v>
      </c>
      <c r="K368" s="552"/>
      <c r="L368" s="552"/>
      <c r="M368" s="180"/>
      <c r="AA368" s="566">
        <f>G368*J368</f>
        <v>1.3120000000000001</v>
      </c>
      <c r="AB368" s="566"/>
      <c r="AC368" s="566"/>
      <c r="AD368" s="566"/>
      <c r="AE368" s="567" t="s">
        <v>28</v>
      </c>
      <c r="AF368" s="567"/>
    </row>
    <row r="369" spans="1:33">
      <c r="A369" s="559"/>
      <c r="B369" s="559"/>
      <c r="C369" s="559"/>
      <c r="D369" s="559"/>
      <c r="E369" s="559"/>
      <c r="F369" t="s">
        <v>66</v>
      </c>
      <c r="AA369" s="188"/>
      <c r="AB369" s="188"/>
      <c r="AC369" s="188"/>
      <c r="AD369" s="188"/>
      <c r="AE369" s="188"/>
      <c r="AF369" s="188"/>
    </row>
    <row r="370" spans="1:33">
      <c r="A370" s="177"/>
      <c r="B370" s="177"/>
      <c r="C370" s="177"/>
      <c r="D370" s="177"/>
      <c r="E370" s="177"/>
      <c r="F370" t="s">
        <v>67</v>
      </c>
      <c r="AA370" s="188"/>
      <c r="AB370" s="188"/>
      <c r="AC370" s="188"/>
      <c r="AD370" s="188"/>
      <c r="AE370" s="188"/>
      <c r="AF370" s="188"/>
    </row>
    <row r="371" spans="1:33">
      <c r="A371" s="177"/>
      <c r="B371" s="177"/>
      <c r="C371" s="177"/>
      <c r="G371" s="565">
        <f>AA350</f>
        <v>0.1</v>
      </c>
      <c r="H371" s="565"/>
      <c r="I371" t="s">
        <v>10</v>
      </c>
      <c r="J371" s="552">
        <f>AA361</f>
        <v>3.28</v>
      </c>
      <c r="K371" s="552"/>
      <c r="L371" s="552"/>
      <c r="M371" s="180"/>
      <c r="AA371" s="566">
        <f>G371*J371</f>
        <v>0.32800000000000001</v>
      </c>
      <c r="AB371" s="566"/>
      <c r="AC371" s="566"/>
      <c r="AD371" s="566"/>
      <c r="AE371" s="567" t="s">
        <v>28</v>
      </c>
      <c r="AF371" s="567"/>
    </row>
    <row r="372" spans="1:33">
      <c r="A372" s="559"/>
      <c r="B372" s="559"/>
      <c r="C372" s="559"/>
      <c r="D372" s="559"/>
      <c r="E372" s="559"/>
      <c r="F372" t="s">
        <v>716</v>
      </c>
      <c r="P372" s="23"/>
      <c r="Q372" s="23"/>
      <c r="R372" s="23"/>
      <c r="S372" s="23"/>
      <c r="T372" s="23"/>
      <c r="U372" s="92"/>
      <c r="V372" s="92"/>
      <c r="W372" s="92"/>
      <c r="X372" s="92"/>
      <c r="Y372" s="92"/>
      <c r="Z372" s="92"/>
      <c r="AA372" s="92"/>
      <c r="AB372" s="590">
        <f>ROUND(Z373+Z374,2)*1</f>
        <v>1.68</v>
      </c>
      <c r="AC372" s="590"/>
      <c r="AD372" s="590"/>
      <c r="AE372" s="590"/>
      <c r="AF372" s="81" t="s">
        <v>28</v>
      </c>
      <c r="AG372" s="81"/>
    </row>
    <row r="373" spans="1:33">
      <c r="B373" s="72"/>
      <c r="C373" s="72"/>
      <c r="D373" s="72"/>
      <c r="E373" s="2"/>
      <c r="F373" s="2"/>
      <c r="G373" s="2" t="s">
        <v>69</v>
      </c>
      <c r="H373" s="2"/>
      <c r="I373" s="2"/>
      <c r="J373" s="2"/>
      <c r="K373" s="2"/>
      <c r="L373" s="599">
        <f>AA339</f>
        <v>1.4</v>
      </c>
      <c r="M373" s="599"/>
      <c r="N373" s="2" t="s">
        <v>10</v>
      </c>
      <c r="O373" s="599">
        <f>AA340</f>
        <v>2.2000000000000002</v>
      </c>
      <c r="P373" s="599"/>
      <c r="Q373" s="2" t="s">
        <v>10</v>
      </c>
      <c r="R373" s="599">
        <f>AA346</f>
        <v>0.2</v>
      </c>
      <c r="S373" s="599"/>
      <c r="T373" s="2"/>
      <c r="U373" s="2"/>
      <c r="V373" s="2"/>
      <c r="W373" s="72"/>
      <c r="X373" s="72"/>
      <c r="Y373" s="72" t="s">
        <v>11</v>
      </c>
      <c r="Z373" s="602">
        <f>L373*O373*R373</f>
        <v>0.6160000000000001</v>
      </c>
      <c r="AA373" s="602"/>
      <c r="AB373" s="83"/>
      <c r="AC373" s="72"/>
      <c r="AD373" s="72"/>
      <c r="AE373" s="72"/>
      <c r="AF373" s="197"/>
      <c r="AG373" s="197"/>
    </row>
    <row r="374" spans="1:33">
      <c r="B374" s="72"/>
      <c r="C374" s="72"/>
      <c r="D374" s="72"/>
      <c r="E374" s="2"/>
      <c r="F374" s="2"/>
      <c r="G374" s="2" t="s">
        <v>70</v>
      </c>
      <c r="H374" s="2"/>
      <c r="I374" s="2"/>
      <c r="J374" s="2"/>
      <c r="K374" s="2" t="s">
        <v>31</v>
      </c>
      <c r="L374" s="599">
        <f>AA339</f>
        <v>1.4</v>
      </c>
      <c r="M374" s="599"/>
      <c r="N374" s="2" t="s">
        <v>32</v>
      </c>
      <c r="O374" s="599">
        <v>1.8</v>
      </c>
      <c r="P374" s="599"/>
      <c r="Q374" s="2" t="s">
        <v>71</v>
      </c>
      <c r="R374" s="84">
        <v>2</v>
      </c>
      <c r="S374" s="2" t="s">
        <v>10</v>
      </c>
      <c r="T374" s="599">
        <f>AA345</f>
        <v>1</v>
      </c>
      <c r="U374" s="599"/>
      <c r="V374" s="2" t="s">
        <v>10</v>
      </c>
      <c r="W374" s="599">
        <v>0.2</v>
      </c>
      <c r="X374" s="599"/>
      <c r="Y374" s="2" t="s">
        <v>11</v>
      </c>
      <c r="Z374" s="602">
        <f>((L374+O374)*R374*T374*W374)-0.217</f>
        <v>1.0630000000000002</v>
      </c>
      <c r="AA374" s="602"/>
      <c r="AB374" s="85"/>
      <c r="AC374" s="72"/>
      <c r="AD374" s="72"/>
      <c r="AE374" s="72"/>
      <c r="AF374" s="197"/>
      <c r="AG374" s="197"/>
    </row>
    <row r="375" spans="1:33">
      <c r="B375" s="72"/>
      <c r="C375" s="72"/>
      <c r="D375" s="72"/>
      <c r="E375" s="2"/>
      <c r="F375" s="2"/>
      <c r="G375" s="2"/>
      <c r="H375" s="2"/>
      <c r="I375" s="2"/>
      <c r="J375" s="2"/>
      <c r="K375" s="2"/>
      <c r="L375" s="209"/>
      <c r="M375" s="209"/>
      <c r="N375" s="2"/>
      <c r="O375" s="209"/>
      <c r="P375" s="209"/>
      <c r="Q375" s="2"/>
      <c r="R375" s="84"/>
      <c r="S375" s="2"/>
      <c r="T375" s="209"/>
      <c r="U375" s="209"/>
      <c r="V375" s="2"/>
      <c r="W375" s="209"/>
      <c r="X375" s="209"/>
      <c r="Y375" s="2"/>
      <c r="Z375" s="210"/>
      <c r="AA375" s="210"/>
      <c r="AB375" s="85"/>
      <c r="AC375" s="72"/>
      <c r="AD375" s="72"/>
      <c r="AE375" s="72"/>
      <c r="AF375" s="197"/>
      <c r="AG375" s="197"/>
    </row>
    <row r="376" spans="1:33">
      <c r="A376" s="597"/>
      <c r="B376" s="597"/>
      <c r="C376" s="597"/>
      <c r="D376" s="597"/>
      <c r="E376" s="597"/>
      <c r="F376" t="s">
        <v>193</v>
      </c>
      <c r="V376" s="2"/>
      <c r="W376" s="2"/>
      <c r="X376" s="2"/>
      <c r="Y376" s="2"/>
      <c r="Z376" s="83"/>
      <c r="AA376" s="2"/>
      <c r="AB376" s="601">
        <f>(AA377+AA378)*1</f>
        <v>14.24</v>
      </c>
      <c r="AC376" s="601"/>
      <c r="AD376" s="601"/>
      <c r="AE376" s="601"/>
      <c r="AF376" s="197" t="s">
        <v>37</v>
      </c>
      <c r="AG376" s="197"/>
    </row>
    <row r="377" spans="1:33">
      <c r="B377" s="72"/>
      <c r="C377" s="72"/>
      <c r="D377" s="72"/>
      <c r="E377" s="2"/>
      <c r="F377" s="2"/>
      <c r="G377" s="2" t="s">
        <v>75</v>
      </c>
      <c r="H377" s="2"/>
      <c r="I377" s="2" t="s">
        <v>31</v>
      </c>
      <c r="J377" s="599">
        <f>AA339</f>
        <v>1.4</v>
      </c>
      <c r="K377" s="600"/>
      <c r="L377" s="2" t="s">
        <v>32</v>
      </c>
      <c r="M377" s="599">
        <f>AA340</f>
        <v>2.2000000000000002</v>
      </c>
      <c r="N377" s="600"/>
      <c r="O377" s="2" t="s">
        <v>71</v>
      </c>
      <c r="P377" s="84">
        <v>2</v>
      </c>
      <c r="Q377" s="2" t="s">
        <v>10</v>
      </c>
      <c r="R377" s="599">
        <v>1.2</v>
      </c>
      <c r="S377" s="600"/>
      <c r="T377" s="2" t="s">
        <v>11</v>
      </c>
      <c r="U377" s="601">
        <f>(J377+M377)*P377*R377</f>
        <v>8.64</v>
      </c>
      <c r="V377" s="601"/>
      <c r="W377" s="86"/>
      <c r="X377" s="600"/>
      <c r="Y377" s="600"/>
      <c r="Z377" t="s">
        <v>11</v>
      </c>
      <c r="AA377" s="551">
        <f>U377</f>
        <v>8.64</v>
      </c>
      <c r="AB377" s="555"/>
      <c r="AC377" s="2"/>
      <c r="AD377" s="2"/>
      <c r="AE377" s="2"/>
      <c r="AF377" s="197"/>
      <c r="AG377" s="197"/>
    </row>
    <row r="378" spans="1:33">
      <c r="B378" s="72"/>
      <c r="C378" s="72"/>
      <c r="D378" s="72"/>
      <c r="E378" s="2"/>
      <c r="F378" s="2"/>
      <c r="G378" s="2" t="s">
        <v>76</v>
      </c>
      <c r="H378" s="2"/>
      <c r="I378" s="2" t="s">
        <v>31</v>
      </c>
      <c r="J378" s="599">
        <v>1</v>
      </c>
      <c r="K378" s="600"/>
      <c r="L378" s="2" t="s">
        <v>32</v>
      </c>
      <c r="M378" s="599">
        <v>1.8</v>
      </c>
      <c r="N378" s="600"/>
      <c r="O378" s="2" t="s">
        <v>71</v>
      </c>
      <c r="P378" s="84">
        <v>2</v>
      </c>
      <c r="Q378" s="2" t="s">
        <v>10</v>
      </c>
      <c r="R378" s="599">
        <f>AA345</f>
        <v>1</v>
      </c>
      <c r="S378" s="600"/>
      <c r="T378" s="2" t="s">
        <v>11</v>
      </c>
      <c r="U378" s="599">
        <f>(J378+M378)*P378*R378</f>
        <v>5.6</v>
      </c>
      <c r="V378" s="599"/>
      <c r="W378" s="87"/>
      <c r="X378" s="551"/>
      <c r="Y378" s="551"/>
      <c r="Z378" t="s">
        <v>11</v>
      </c>
      <c r="AA378" s="550">
        <f>U378</f>
        <v>5.6</v>
      </c>
      <c r="AB378" s="555"/>
      <c r="AC378" s="2"/>
      <c r="AD378" s="2"/>
      <c r="AE378" s="2"/>
      <c r="AF378" s="197"/>
      <c r="AG378" s="197"/>
    </row>
    <row r="379" spans="1:33">
      <c r="B379" s="72"/>
      <c r="C379" s="72"/>
      <c r="D379" s="72"/>
      <c r="E379" s="2"/>
      <c r="F379" s="2"/>
      <c r="G379" s="2"/>
      <c r="H379" s="2"/>
      <c r="I379" s="2"/>
      <c r="J379" s="2"/>
      <c r="K379" s="2"/>
      <c r="L379" s="209"/>
      <c r="M379" s="209"/>
      <c r="N379" s="2"/>
      <c r="O379" s="2"/>
      <c r="P379" s="84"/>
      <c r="Q379" s="2"/>
      <c r="R379" s="209"/>
      <c r="S379" s="200"/>
      <c r="T379" s="2"/>
      <c r="U379" s="209"/>
      <c r="V379" s="209"/>
      <c r="W379" s="87"/>
      <c r="X379" s="181"/>
      <c r="Y379" s="181"/>
      <c r="AA379" s="193"/>
      <c r="AB379" s="177"/>
      <c r="AC379" s="2"/>
      <c r="AD379" s="2"/>
      <c r="AE379" s="2"/>
      <c r="AF379" s="197"/>
      <c r="AG379" s="197"/>
    </row>
    <row r="380" spans="1:33">
      <c r="A380" s="24"/>
      <c r="B380" s="24"/>
      <c r="C380" s="24"/>
      <c r="F380" s="24" t="s">
        <v>77</v>
      </c>
      <c r="G380" s="23"/>
      <c r="H380" s="23"/>
      <c r="I380" s="23"/>
      <c r="J380" s="23"/>
      <c r="K380" s="23"/>
      <c r="L380" s="23"/>
      <c r="M380" s="23"/>
      <c r="N380" s="23"/>
      <c r="O380" s="23"/>
      <c r="P380" s="23"/>
      <c r="Q380" s="23"/>
      <c r="R380" s="23"/>
      <c r="S380" s="23"/>
      <c r="T380" s="23"/>
      <c r="U380" s="23"/>
      <c r="V380" s="23"/>
      <c r="W380" s="4"/>
      <c r="X380" s="4"/>
      <c r="Y380" s="4"/>
      <c r="Z380" s="4"/>
      <c r="AA380" s="4"/>
      <c r="AB380" s="4"/>
      <c r="AC380" s="4"/>
      <c r="AD380" s="4"/>
      <c r="AF380" s="25"/>
      <c r="AG380" s="197"/>
    </row>
    <row r="381" spans="1:33">
      <c r="A381" s="559"/>
      <c r="B381" s="559"/>
      <c r="C381" s="559"/>
      <c r="D381" s="559"/>
      <c r="F381" t="s">
        <v>261</v>
      </c>
      <c r="O381" s="555"/>
      <c r="P381" s="555"/>
      <c r="R381" t="s">
        <v>78</v>
      </c>
      <c r="X381" s="207"/>
      <c r="Y381" s="207"/>
      <c r="Z381" s="26"/>
      <c r="AA381" s="590"/>
      <c r="AB381" s="590"/>
      <c r="AC381" s="590"/>
      <c r="AD381" s="590"/>
      <c r="AE381" s="562"/>
      <c r="AF381" s="562"/>
    </row>
    <row r="382" spans="1:33">
      <c r="A382" s="178"/>
      <c r="B382" s="178"/>
      <c r="C382" s="178"/>
      <c r="D382" s="178"/>
      <c r="F382" s="594">
        <v>80</v>
      </c>
      <c r="G382" s="594"/>
      <c r="H382" s="594"/>
      <c r="I382" s="594"/>
      <c r="J382" s="594"/>
      <c r="K382" s="23" t="s">
        <v>10</v>
      </c>
      <c r="L382" s="595">
        <v>1</v>
      </c>
      <c r="M382" s="595"/>
      <c r="N382" s="23"/>
      <c r="O382" s="23"/>
      <c r="P382" s="23"/>
      <c r="Q382" s="23"/>
      <c r="R382" s="23"/>
      <c r="S382" s="23"/>
      <c r="T382" s="23"/>
      <c r="U382" s="23"/>
      <c r="V382" s="23"/>
      <c r="W382" s="4"/>
      <c r="X382" s="4"/>
      <c r="Y382" s="4"/>
      <c r="Z382" s="4"/>
      <c r="AA382" s="590">
        <f>F382*L382</f>
        <v>80</v>
      </c>
      <c r="AB382" s="590"/>
      <c r="AC382" s="590"/>
      <c r="AD382" s="590"/>
      <c r="AF382" s="177" t="s">
        <v>79</v>
      </c>
    </row>
    <row r="383" spans="1:33">
      <c r="A383" s="280"/>
      <c r="B383" s="280"/>
      <c r="C383" s="280"/>
      <c r="D383" s="280"/>
      <c r="F383" s="289"/>
      <c r="G383" s="289"/>
      <c r="H383" s="289"/>
      <c r="I383" s="289"/>
      <c r="J383" s="289"/>
      <c r="K383" s="23"/>
      <c r="L383" s="290"/>
      <c r="M383" s="290"/>
      <c r="N383" s="23"/>
      <c r="O383" s="23"/>
      <c r="P383" s="23"/>
      <c r="Q383" s="23"/>
      <c r="R383" s="23"/>
      <c r="S383" s="23"/>
      <c r="T383" s="23"/>
      <c r="U383" s="23"/>
      <c r="V383" s="23"/>
      <c r="W383" s="4"/>
      <c r="X383" s="4"/>
      <c r="Y383" s="4"/>
      <c r="Z383" s="4"/>
      <c r="AA383" s="287"/>
      <c r="AB383" s="287"/>
      <c r="AC383" s="287"/>
      <c r="AD383" s="287"/>
      <c r="AF383" s="278"/>
    </row>
    <row r="384" spans="1:33">
      <c r="A384" s="596"/>
      <c r="B384" s="597"/>
      <c r="C384" s="597"/>
      <c r="D384" s="597"/>
      <c r="E384" s="597"/>
      <c r="F384" s="211" t="s">
        <v>210</v>
      </c>
      <c r="G384" s="207"/>
      <c r="I384" s="19"/>
      <c r="J384" s="207"/>
      <c r="K384" s="207"/>
      <c r="L384" s="207"/>
      <c r="X384" s="19"/>
      <c r="Y384" s="19"/>
      <c r="Z384" s="19"/>
      <c r="AA384" s="590">
        <v>3</v>
      </c>
      <c r="AB384" s="590"/>
      <c r="AC384" s="590"/>
      <c r="AD384" s="590"/>
      <c r="AE384" s="559" t="s">
        <v>149</v>
      </c>
      <c r="AF384" s="559"/>
    </row>
    <row r="385" spans="1:33">
      <c r="A385" s="183"/>
      <c r="B385" s="184"/>
      <c r="C385" s="184"/>
      <c r="D385" s="184"/>
      <c r="E385" s="184"/>
      <c r="F385" s="211" t="s">
        <v>208</v>
      </c>
      <c r="G385" s="207"/>
      <c r="I385" s="19"/>
      <c r="J385" s="207"/>
      <c r="K385" s="207"/>
      <c r="L385" s="207"/>
      <c r="X385" s="19"/>
      <c r="Y385" s="19"/>
      <c r="Z385" s="19"/>
      <c r="AA385" s="192"/>
      <c r="AB385" s="192"/>
      <c r="AC385" s="192"/>
      <c r="AD385" s="192"/>
      <c r="AE385" s="178"/>
      <c r="AF385" s="178"/>
    </row>
    <row r="386" spans="1:33">
      <c r="A386" s="183"/>
      <c r="B386" s="184"/>
      <c r="C386" s="184"/>
      <c r="D386" s="184"/>
      <c r="E386" s="184"/>
      <c r="F386" s="207"/>
      <c r="H386" s="207"/>
      <c r="I386" s="207"/>
      <c r="J386" s="207"/>
      <c r="K386" s="553">
        <v>3</v>
      </c>
      <c r="L386" s="553"/>
      <c r="M386" s="553"/>
      <c r="N386" s="553"/>
      <c r="O386" t="s">
        <v>10</v>
      </c>
      <c r="P386" s="554">
        <v>1</v>
      </c>
      <c r="Q386" s="555"/>
      <c r="R386" t="s">
        <v>11</v>
      </c>
      <c r="S386" s="555">
        <f>K386*P386</f>
        <v>3</v>
      </c>
      <c r="T386" s="555"/>
      <c r="U386" s="555"/>
      <c r="V386" s="555"/>
      <c r="X386" s="19"/>
      <c r="Y386" s="19"/>
      <c r="Z386" s="19"/>
      <c r="AA386" s="206"/>
      <c r="AB386" s="206"/>
      <c r="AC386" s="206"/>
      <c r="AD386" s="206"/>
      <c r="AE386" s="178"/>
      <c r="AF386" s="178"/>
    </row>
    <row r="387" spans="1:33">
      <c r="A387" s="183"/>
      <c r="B387" s="184"/>
      <c r="C387" s="184"/>
      <c r="D387" s="184"/>
      <c r="E387" s="184"/>
      <c r="F387" s="211"/>
      <c r="G387" s="207"/>
      <c r="I387" s="19"/>
      <c r="J387" s="207"/>
      <c r="K387" s="207"/>
      <c r="L387" s="207"/>
      <c r="X387" s="19"/>
      <c r="Y387" s="19"/>
      <c r="Z387" s="19"/>
      <c r="AA387" s="192"/>
      <c r="AB387" s="192"/>
      <c r="AC387" s="192"/>
      <c r="AD387" s="192"/>
      <c r="AE387" s="178"/>
      <c r="AF387" s="178"/>
    </row>
    <row r="388" spans="1:33">
      <c r="A388" s="97"/>
      <c r="B388" s="97"/>
      <c r="C388" s="97"/>
      <c r="D388" s="97"/>
      <c r="E388" s="97"/>
      <c r="F388" s="97" t="s">
        <v>456</v>
      </c>
      <c r="G388" s="97"/>
      <c r="H388" s="97"/>
      <c r="I388" s="97"/>
      <c r="J388" s="97"/>
      <c r="K388" s="97"/>
      <c r="L388" s="97"/>
      <c r="M388" s="97"/>
      <c r="N388" s="97"/>
      <c r="O388" s="97"/>
      <c r="P388" s="97"/>
      <c r="Q388" s="97"/>
      <c r="R388" s="97"/>
      <c r="S388" s="177"/>
      <c r="U388" s="177"/>
      <c r="X388" s="76"/>
      <c r="Y388" s="7"/>
      <c r="Z388" s="7"/>
      <c r="AA388" s="590">
        <f>ROUND(R389+R390,2)</f>
        <v>23</v>
      </c>
      <c r="AB388" s="590"/>
      <c r="AC388" s="590"/>
      <c r="AD388" s="590"/>
      <c r="AE388" s="555" t="s">
        <v>183</v>
      </c>
      <c r="AF388" s="555"/>
      <c r="AG388" s="197"/>
    </row>
    <row r="389" spans="1:33">
      <c r="B389" s="72"/>
      <c r="C389" s="72"/>
      <c r="D389" s="72"/>
      <c r="E389" s="2"/>
      <c r="F389" s="2" t="s">
        <v>229</v>
      </c>
      <c r="G389" s="2"/>
      <c r="H389" s="2"/>
      <c r="I389" s="2"/>
      <c r="J389" s="2"/>
      <c r="K389" s="2"/>
      <c r="L389" s="7"/>
      <c r="P389" s="181"/>
      <c r="R389" s="550">
        <v>23</v>
      </c>
      <c r="S389" s="550"/>
      <c r="T389" s="550"/>
      <c r="U389" s="550"/>
      <c r="V389" s="61" t="s">
        <v>167</v>
      </c>
      <c r="W389" s="87"/>
      <c r="X389" s="181"/>
      <c r="Y389" s="181"/>
      <c r="AA389" s="193"/>
      <c r="AB389" s="177"/>
      <c r="AC389" s="2"/>
      <c r="AD389" s="2"/>
      <c r="AE389" s="2"/>
      <c r="AF389" s="197"/>
      <c r="AG389" s="197"/>
    </row>
    <row r="390" spans="1:33">
      <c r="B390" s="72"/>
      <c r="C390" s="72"/>
      <c r="D390" s="72"/>
      <c r="E390" s="2"/>
      <c r="F390" s="2"/>
      <c r="G390" s="2"/>
      <c r="H390" s="2"/>
      <c r="I390" s="2"/>
      <c r="J390" s="2"/>
      <c r="K390" s="2"/>
      <c r="L390" s="7"/>
      <c r="P390" s="181"/>
      <c r="R390" s="550"/>
      <c r="S390" s="550"/>
      <c r="T390" s="550"/>
      <c r="U390" s="550"/>
      <c r="V390" s="61"/>
      <c r="W390" s="87"/>
      <c r="X390" s="181"/>
      <c r="Y390" s="181"/>
      <c r="AA390" s="193"/>
      <c r="AB390" s="177"/>
      <c r="AC390" s="2"/>
      <c r="AD390" s="2"/>
      <c r="AE390" s="2"/>
      <c r="AF390" s="197"/>
      <c r="AG390" s="197"/>
    </row>
    <row r="391" spans="1:33">
      <c r="A391" s="596"/>
      <c r="B391" s="597"/>
      <c r="C391" s="597"/>
      <c r="D391" s="597"/>
      <c r="E391" s="597"/>
      <c r="F391" s="61" t="s">
        <v>194</v>
      </c>
      <c r="X391" s="19"/>
      <c r="Y391" s="19"/>
      <c r="Z391" s="19"/>
      <c r="AA391" s="590">
        <v>8</v>
      </c>
      <c r="AB391" s="590"/>
      <c r="AC391" s="590"/>
      <c r="AD391" s="590"/>
      <c r="AE391" s="559" t="s">
        <v>149</v>
      </c>
      <c r="AF391" s="559"/>
      <c r="AG391" s="197"/>
    </row>
    <row r="392" spans="1:33">
      <c r="B392" s="72"/>
      <c r="C392" s="72"/>
      <c r="D392" s="72"/>
      <c r="E392" s="2"/>
      <c r="F392" s="2" t="s">
        <v>229</v>
      </c>
      <c r="G392" s="2"/>
      <c r="H392" s="2"/>
      <c r="I392" s="2"/>
      <c r="J392" s="2"/>
      <c r="K392" s="2"/>
      <c r="L392" s="7"/>
      <c r="P392" s="181"/>
      <c r="R392" s="550">
        <v>8</v>
      </c>
      <c r="S392" s="550"/>
      <c r="T392" s="550"/>
      <c r="U392" s="550"/>
      <c r="V392" s="61" t="s">
        <v>195</v>
      </c>
      <c r="W392" s="87"/>
      <c r="X392" s="181"/>
      <c r="Y392" s="181"/>
      <c r="AA392" s="193"/>
      <c r="AB392" s="177"/>
      <c r="AC392" s="2"/>
      <c r="AD392" s="2"/>
      <c r="AE392" s="2"/>
      <c r="AF392" s="197"/>
      <c r="AG392" s="197"/>
    </row>
    <row r="393" spans="1:33">
      <c r="A393" s="596"/>
      <c r="B393" s="597"/>
      <c r="C393" s="597"/>
      <c r="D393" s="597"/>
      <c r="E393" s="597"/>
      <c r="F393" s="211" t="s">
        <v>196</v>
      </c>
      <c r="G393" s="207"/>
      <c r="I393" s="19"/>
      <c r="J393" s="207"/>
      <c r="K393" s="207"/>
      <c r="L393" s="207"/>
      <c r="X393" s="19"/>
      <c r="Y393" s="19"/>
      <c r="Z393" s="19"/>
      <c r="AA393" s="590">
        <v>15</v>
      </c>
      <c r="AB393" s="590"/>
      <c r="AC393" s="590"/>
      <c r="AD393" s="590"/>
      <c r="AE393" s="559" t="s">
        <v>149</v>
      </c>
      <c r="AF393" s="559"/>
      <c r="AG393" s="197"/>
    </row>
    <row r="394" spans="1:33">
      <c r="B394" s="72"/>
      <c r="C394" s="72"/>
      <c r="D394" s="72"/>
      <c r="E394" s="2"/>
      <c r="F394" s="2" t="s">
        <v>229</v>
      </c>
      <c r="G394" s="2"/>
      <c r="H394" s="2"/>
      <c r="I394" s="2"/>
      <c r="J394" s="2"/>
      <c r="K394" s="2"/>
      <c r="L394" s="7"/>
      <c r="P394" s="181"/>
      <c r="R394" s="550">
        <v>15</v>
      </c>
      <c r="S394" s="550"/>
      <c r="T394" s="550"/>
      <c r="U394" s="550"/>
      <c r="V394" s="61" t="s">
        <v>195</v>
      </c>
      <c r="W394" s="87"/>
      <c r="X394" s="181"/>
      <c r="Y394" s="181"/>
      <c r="AA394" s="193"/>
      <c r="AB394" s="177"/>
      <c r="AC394" s="2"/>
      <c r="AD394" s="2"/>
      <c r="AE394" s="2"/>
      <c r="AF394" s="197"/>
      <c r="AG394" s="197"/>
    </row>
    <row r="395" spans="1:33">
      <c r="B395" s="72"/>
      <c r="C395" s="72"/>
      <c r="D395" s="72"/>
      <c r="E395" s="2"/>
      <c r="F395" s="2"/>
      <c r="G395" s="2"/>
      <c r="H395" s="2"/>
      <c r="I395" s="2"/>
      <c r="J395" s="2"/>
      <c r="K395" s="2"/>
      <c r="L395" s="7"/>
      <c r="P395" s="181"/>
      <c r="R395" s="550"/>
      <c r="S395" s="550"/>
      <c r="T395" s="550"/>
      <c r="U395" s="550"/>
      <c r="V395" s="61"/>
      <c r="W395" s="87"/>
      <c r="X395" s="181"/>
      <c r="Y395" s="181"/>
      <c r="AA395" s="193"/>
      <c r="AB395" s="177"/>
      <c r="AC395" s="2"/>
      <c r="AD395" s="2"/>
      <c r="AE395" s="2"/>
      <c r="AF395" s="197"/>
      <c r="AG395" s="197"/>
    </row>
    <row r="396" spans="1:33">
      <c r="B396" s="72"/>
      <c r="C396" s="72"/>
      <c r="D396" s="72"/>
      <c r="E396" s="2"/>
      <c r="F396" s="2"/>
      <c r="G396" s="2"/>
      <c r="H396" s="2"/>
      <c r="I396" s="2"/>
      <c r="J396" s="2"/>
      <c r="K396" s="2"/>
      <c r="L396" s="209"/>
      <c r="M396" s="209"/>
      <c r="N396" s="2"/>
      <c r="O396" s="2"/>
      <c r="P396" s="84"/>
      <c r="Q396" s="2"/>
      <c r="R396" s="209"/>
      <c r="S396" s="200"/>
      <c r="T396" s="2"/>
      <c r="U396" s="209"/>
      <c r="V396" s="209"/>
      <c r="W396" s="87"/>
      <c r="X396" s="181"/>
      <c r="Y396" s="181"/>
      <c r="AA396" s="193"/>
      <c r="AB396" s="177"/>
      <c r="AC396" s="2"/>
      <c r="AD396" s="2"/>
      <c r="AE396" s="2"/>
      <c r="AF396" s="197"/>
      <c r="AG396" s="197"/>
    </row>
    <row r="397" spans="1:33">
      <c r="A397" s="596"/>
      <c r="B397" s="597"/>
      <c r="C397" s="597"/>
      <c r="D397" s="597"/>
      <c r="E397" s="597"/>
      <c r="F397" s="61" t="s">
        <v>197</v>
      </c>
      <c r="X397" s="19"/>
      <c r="Y397" s="19"/>
      <c r="Z397" s="19"/>
      <c r="AA397" s="590">
        <v>5</v>
      </c>
      <c r="AB397" s="590"/>
      <c r="AC397" s="590"/>
      <c r="AD397" s="590"/>
      <c r="AE397" s="559" t="s">
        <v>149</v>
      </c>
      <c r="AF397" s="559"/>
      <c r="AG397" s="197"/>
    </row>
    <row r="398" spans="1:33">
      <c r="B398" s="72"/>
      <c r="C398" s="72"/>
      <c r="D398" s="72"/>
      <c r="E398" s="2"/>
      <c r="F398" s="2" t="s">
        <v>229</v>
      </c>
      <c r="G398" s="2"/>
      <c r="H398" s="2"/>
      <c r="I398" s="2"/>
      <c r="J398" s="2"/>
      <c r="K398" s="2"/>
      <c r="L398" s="7"/>
      <c r="P398" s="181"/>
      <c r="R398" s="550">
        <v>5</v>
      </c>
      <c r="S398" s="550"/>
      <c r="T398" s="550"/>
      <c r="U398" s="550"/>
      <c r="V398" s="61" t="s">
        <v>195</v>
      </c>
      <c r="W398" s="87"/>
      <c r="X398" s="181"/>
      <c r="Y398" s="181"/>
      <c r="AA398" s="193"/>
      <c r="AB398" s="177"/>
      <c r="AC398" s="2"/>
      <c r="AD398" s="2"/>
      <c r="AE398" s="2"/>
      <c r="AF398" s="197"/>
      <c r="AG398" s="197"/>
    </row>
    <row r="399" spans="1:33">
      <c r="B399" s="72"/>
      <c r="C399" s="72"/>
      <c r="D399" s="72"/>
      <c r="E399" s="2"/>
      <c r="F399" s="2"/>
      <c r="G399" s="2"/>
      <c r="H399" s="2"/>
      <c r="I399" s="2"/>
      <c r="J399" s="2"/>
      <c r="K399" s="2"/>
      <c r="L399" s="7"/>
      <c r="P399" s="181"/>
      <c r="R399" s="550"/>
      <c r="S399" s="550"/>
      <c r="T399" s="550"/>
      <c r="U399" s="550"/>
      <c r="V399" s="61"/>
      <c r="W399" s="87"/>
      <c r="X399" s="181"/>
      <c r="Y399" s="181"/>
      <c r="AA399" s="193"/>
      <c r="AB399" s="177"/>
      <c r="AC399" s="2"/>
      <c r="AD399" s="2"/>
      <c r="AE399" s="2"/>
      <c r="AF399" s="197"/>
      <c r="AG399" s="197"/>
    </row>
    <row r="400" spans="1:33">
      <c r="B400" s="72"/>
      <c r="C400" s="72"/>
      <c r="D400" s="72"/>
      <c r="E400" s="2"/>
      <c r="F400" s="2"/>
      <c r="G400" s="2"/>
      <c r="H400" s="2"/>
      <c r="I400" s="2"/>
      <c r="J400" s="2"/>
      <c r="K400" s="2"/>
      <c r="L400" s="7"/>
      <c r="P400" s="473"/>
      <c r="R400" s="474"/>
      <c r="S400" s="474"/>
      <c r="T400" s="474"/>
      <c r="U400" s="474"/>
      <c r="V400" s="61"/>
      <c r="W400" s="87"/>
      <c r="X400" s="473"/>
      <c r="Y400" s="473"/>
      <c r="AA400" s="474"/>
      <c r="AB400" s="472"/>
      <c r="AC400" s="2"/>
      <c r="AD400" s="2"/>
      <c r="AE400" s="2"/>
      <c r="AF400" s="486"/>
      <c r="AG400" s="486"/>
    </row>
    <row r="401" spans="1:33">
      <c r="A401" s="596"/>
      <c r="B401" s="597"/>
      <c r="C401" s="597"/>
      <c r="D401" s="597"/>
      <c r="E401" s="597"/>
      <c r="F401" s="479" t="s">
        <v>214</v>
      </c>
      <c r="G401" s="480"/>
      <c r="I401" s="19"/>
      <c r="J401" s="480"/>
      <c r="K401" s="480"/>
      <c r="L401" s="480"/>
      <c r="X401" s="19"/>
      <c r="Y401" s="19"/>
      <c r="Z401" s="19"/>
      <c r="AA401" s="590">
        <v>1</v>
      </c>
      <c r="AB401" s="590"/>
      <c r="AC401" s="590"/>
      <c r="AD401" s="590"/>
      <c r="AE401" s="559" t="s">
        <v>149</v>
      </c>
      <c r="AF401" s="559"/>
      <c r="AG401" s="486"/>
    </row>
    <row r="402" spans="1:33">
      <c r="A402" s="482"/>
      <c r="B402" s="483"/>
      <c r="C402" s="483"/>
      <c r="D402" s="483"/>
      <c r="E402" s="483"/>
      <c r="F402" s="479" t="s">
        <v>208</v>
      </c>
      <c r="G402" s="480"/>
      <c r="I402" s="19"/>
      <c r="J402" s="480"/>
      <c r="K402" s="480"/>
      <c r="L402" s="480"/>
      <c r="X402" s="19"/>
      <c r="Y402" s="19"/>
      <c r="Z402" s="19"/>
      <c r="AA402" s="481"/>
      <c r="AB402" s="481"/>
      <c r="AC402" s="481"/>
      <c r="AD402" s="481"/>
      <c r="AE402" s="475"/>
      <c r="AF402" s="475"/>
      <c r="AG402" s="486"/>
    </row>
    <row r="403" spans="1:33">
      <c r="B403" s="72"/>
      <c r="C403" s="72"/>
      <c r="D403" s="72"/>
      <c r="E403" s="2"/>
      <c r="F403" s="2"/>
      <c r="G403" s="2"/>
      <c r="H403" s="2"/>
      <c r="I403" s="2"/>
      <c r="J403" s="2"/>
      <c r="K403" s="2"/>
      <c r="L403" s="7"/>
      <c r="P403" s="181"/>
      <c r="R403" s="193"/>
      <c r="S403" s="193"/>
      <c r="T403" s="193"/>
      <c r="U403" s="193"/>
      <c r="V403" s="61"/>
      <c r="W403" s="87"/>
      <c r="X403" s="181"/>
      <c r="Y403" s="181"/>
      <c r="AA403" s="193"/>
      <c r="AB403" s="177"/>
      <c r="AC403" s="2"/>
      <c r="AD403" s="2"/>
      <c r="AE403" s="2"/>
      <c r="AF403" s="197"/>
      <c r="AG403" s="197"/>
    </row>
    <row r="404" spans="1:33">
      <c r="A404" s="596"/>
      <c r="B404" s="597"/>
      <c r="C404" s="597"/>
      <c r="D404" s="597"/>
      <c r="E404" s="597"/>
      <c r="F404" s="61" t="s">
        <v>203</v>
      </c>
      <c r="X404" s="7"/>
      <c r="Y404" s="7"/>
      <c r="Z404" s="7"/>
      <c r="AA404" s="610">
        <f>ROUND(V406+V411,2)</f>
        <v>3</v>
      </c>
      <c r="AB404" s="610"/>
      <c r="AC404" s="610"/>
      <c r="AD404" s="610"/>
      <c r="AE404" s="555" t="s">
        <v>79</v>
      </c>
      <c r="AF404" s="555"/>
    </row>
    <row r="405" spans="1:33">
      <c r="A405" s="184"/>
      <c r="B405" s="184"/>
      <c r="C405" s="184"/>
      <c r="D405" s="184"/>
      <c r="F405" s="61" t="s">
        <v>224</v>
      </c>
      <c r="W405" s="177"/>
      <c r="Z405" s="26"/>
      <c r="AA405" s="198"/>
      <c r="AB405" s="198"/>
      <c r="AC405" s="198"/>
      <c r="AD405" s="198"/>
    </row>
    <row r="406" spans="1:33">
      <c r="A406" s="184"/>
      <c r="B406" s="184"/>
      <c r="C406" s="184"/>
      <c r="D406" s="184"/>
      <c r="F406" s="184" t="s">
        <v>204</v>
      </c>
      <c r="L406" s="61" t="s">
        <v>225</v>
      </c>
      <c r="N406">
        <v>1</v>
      </c>
      <c r="O406" t="s">
        <v>10</v>
      </c>
      <c r="P406">
        <v>1</v>
      </c>
      <c r="Q406" t="s">
        <v>10</v>
      </c>
      <c r="R406" s="552">
        <v>3</v>
      </c>
      <c r="S406" s="555"/>
      <c r="T406" s="555"/>
      <c r="U406" t="s">
        <v>205</v>
      </c>
      <c r="V406" s="551">
        <f>N406*P406*R406</f>
        <v>3</v>
      </c>
      <c r="W406" s="551"/>
      <c r="X406" s="551"/>
      <c r="Y406" s="551"/>
      <c r="Z406" s="26"/>
      <c r="AA406" s="198"/>
      <c r="AB406" s="198"/>
      <c r="AC406" s="198"/>
      <c r="AD406" s="198"/>
      <c r="AE406" s="177"/>
      <c r="AF406" s="177"/>
    </row>
    <row r="407" spans="1:33">
      <c r="A407" s="184"/>
      <c r="B407" s="184"/>
      <c r="C407" s="184"/>
      <c r="D407" s="184"/>
      <c r="F407" s="183" t="s">
        <v>206</v>
      </c>
      <c r="U407" s="18"/>
      <c r="V407" s="181"/>
      <c r="W407" s="181"/>
      <c r="X407" s="26"/>
      <c r="Y407" s="198"/>
      <c r="Z407" s="198"/>
      <c r="AA407" s="198"/>
      <c r="AB407" s="198"/>
      <c r="AC407" s="177"/>
      <c r="AD407" s="177"/>
      <c r="AE407" s="177"/>
      <c r="AF407" s="177"/>
    </row>
    <row r="408" spans="1:33">
      <c r="A408" s="97"/>
      <c r="B408" s="97"/>
      <c r="C408" s="97"/>
      <c r="D408" s="97"/>
      <c r="E408" s="97"/>
      <c r="F408" s="97" t="s">
        <v>453</v>
      </c>
      <c r="G408" s="97"/>
      <c r="H408" s="97"/>
      <c r="I408" s="97"/>
      <c r="J408" s="97"/>
      <c r="K408" s="97"/>
      <c r="L408" s="97"/>
      <c r="M408" s="97"/>
      <c r="N408" s="97"/>
      <c r="O408" s="97"/>
      <c r="P408" s="97"/>
      <c r="Q408" s="97"/>
      <c r="R408" s="97"/>
      <c r="S408" s="177"/>
      <c r="U408" s="177"/>
      <c r="X408" s="76"/>
      <c r="Y408" s="76"/>
      <c r="Z408" s="76"/>
      <c r="AA408" s="610">
        <f>S409</f>
        <v>2</v>
      </c>
      <c r="AB408" s="610"/>
      <c r="AC408" s="610"/>
      <c r="AD408" s="610"/>
      <c r="AE408" s="555" t="s">
        <v>114</v>
      </c>
      <c r="AF408" s="555"/>
    </row>
    <row r="409" spans="1:33">
      <c r="A409" s="207"/>
      <c r="B409" s="207"/>
      <c r="C409" s="207"/>
      <c r="D409" s="207"/>
      <c r="E409" s="207"/>
      <c r="G409" s="89"/>
      <c r="H409" s="89"/>
      <c r="K409" s="553">
        <v>2</v>
      </c>
      <c r="L409" s="553"/>
      <c r="M409" s="553"/>
      <c r="N409" s="553"/>
      <c r="O409" t="s">
        <v>10</v>
      </c>
      <c r="P409" s="554">
        <v>1</v>
      </c>
      <c r="Q409" s="555"/>
      <c r="R409" t="s">
        <v>11</v>
      </c>
      <c r="S409" s="555">
        <f>K409*P409</f>
        <v>2</v>
      </c>
      <c r="T409" s="555"/>
      <c r="U409" s="555"/>
      <c r="V409" s="555"/>
      <c r="X409" s="76"/>
      <c r="Y409" s="76"/>
      <c r="Z409" s="76"/>
      <c r="AA409" s="198"/>
      <c r="AB409" s="198"/>
      <c r="AC409" s="198"/>
      <c r="AD409" s="198"/>
      <c r="AE409" s="177"/>
      <c r="AF409" s="177"/>
    </row>
    <row r="410" spans="1:33">
      <c r="A410" s="207"/>
      <c r="B410" s="207"/>
      <c r="C410" s="207"/>
      <c r="D410" s="207"/>
      <c r="E410" s="207"/>
      <c r="G410" s="89"/>
      <c r="H410" s="89"/>
      <c r="X410" s="76"/>
      <c r="Y410" s="76"/>
      <c r="Z410" s="76"/>
      <c r="AA410" s="198"/>
      <c r="AB410" s="198"/>
      <c r="AC410" s="198"/>
      <c r="AD410" s="198"/>
      <c r="AE410" s="177"/>
      <c r="AF410" s="177"/>
    </row>
    <row r="411" spans="1:33">
      <c r="A411" s="596"/>
      <c r="B411" s="597"/>
      <c r="C411" s="597"/>
      <c r="D411" s="597"/>
      <c r="E411" s="597"/>
      <c r="F411" t="s">
        <v>226</v>
      </c>
      <c r="X411" s="20"/>
      <c r="Y411" s="20"/>
      <c r="Z411" s="20"/>
      <c r="AA411" s="610">
        <f>S412</f>
        <v>3</v>
      </c>
      <c r="AB411" s="610"/>
      <c r="AC411" s="610"/>
      <c r="AD411" s="610"/>
      <c r="AE411" s="555" t="s">
        <v>195</v>
      </c>
      <c r="AF411" s="555"/>
    </row>
    <row r="412" spans="1:33">
      <c r="A412" s="207"/>
      <c r="B412" s="207"/>
      <c r="C412" s="207"/>
      <c r="D412" s="207"/>
      <c r="E412" s="207"/>
      <c r="K412" s="553">
        <v>3</v>
      </c>
      <c r="L412" s="553"/>
      <c r="M412" s="553"/>
      <c r="N412" s="553"/>
      <c r="O412" t="s">
        <v>10</v>
      </c>
      <c r="P412" s="554">
        <v>1</v>
      </c>
      <c r="Q412" s="555"/>
      <c r="R412" t="s">
        <v>11</v>
      </c>
      <c r="S412" s="555">
        <f>K412*P412</f>
        <v>3</v>
      </c>
      <c r="T412" s="555"/>
      <c r="U412" s="555"/>
      <c r="V412" s="555"/>
      <c r="X412" s="20"/>
      <c r="Y412" s="20"/>
      <c r="Z412" s="20"/>
      <c r="AA412" s="198"/>
      <c r="AB412" s="198"/>
      <c r="AC412" s="198"/>
      <c r="AD412" s="198"/>
      <c r="AE412" s="177"/>
      <c r="AF412" s="177"/>
    </row>
    <row r="413" spans="1:33">
      <c r="A413" s="207"/>
      <c r="B413" s="207"/>
      <c r="C413" s="207"/>
      <c r="D413" s="207"/>
      <c r="E413" s="207"/>
      <c r="X413" s="20"/>
      <c r="Y413" s="20"/>
      <c r="Z413" s="20"/>
      <c r="AA413" s="198"/>
      <c r="AB413" s="198"/>
      <c r="AC413" s="198"/>
      <c r="AD413" s="198"/>
      <c r="AE413" s="177"/>
      <c r="AF413" s="177"/>
    </row>
    <row r="414" spans="1:33">
      <c r="A414" s="614"/>
      <c r="B414" s="559"/>
      <c r="C414" s="559"/>
      <c r="D414" s="559"/>
      <c r="E414" s="559"/>
      <c r="F414" s="95" t="s">
        <v>227</v>
      </c>
      <c r="G414" s="7"/>
      <c r="H414" s="7"/>
      <c r="I414" s="7"/>
      <c r="J414" s="7"/>
      <c r="X414" s="7"/>
      <c r="Y414" s="7"/>
      <c r="Z414" s="7"/>
      <c r="AA414" s="610">
        <f>S415</f>
        <v>1</v>
      </c>
      <c r="AB414" s="610"/>
      <c r="AC414" s="610"/>
      <c r="AD414" s="610"/>
      <c r="AE414" s="555" t="s">
        <v>149</v>
      </c>
      <c r="AF414" s="555"/>
    </row>
    <row r="415" spans="1:33">
      <c r="A415" s="178"/>
      <c r="B415" s="178"/>
      <c r="C415" s="178"/>
      <c r="D415" s="178"/>
      <c r="F415" s="207"/>
      <c r="G415" s="207"/>
      <c r="H415" s="207"/>
      <c r="I415" s="207"/>
      <c r="J415" s="7"/>
      <c r="K415" s="553">
        <v>1</v>
      </c>
      <c r="L415" s="553"/>
      <c r="M415" s="553"/>
      <c r="N415" s="553"/>
      <c r="O415" t="s">
        <v>10</v>
      </c>
      <c r="P415" s="554">
        <v>1</v>
      </c>
      <c r="Q415" s="555"/>
      <c r="R415" t="s">
        <v>11</v>
      </c>
      <c r="S415" s="555">
        <f>K415*P415</f>
        <v>1</v>
      </c>
      <c r="T415" s="555"/>
      <c r="U415" s="555"/>
      <c r="V415" s="555"/>
      <c r="X415" s="19"/>
      <c r="Y415" s="19"/>
      <c r="Z415" s="19"/>
      <c r="AA415" s="98"/>
      <c r="AB415" s="98"/>
      <c r="AC415" s="98"/>
      <c r="AD415" s="98"/>
    </row>
    <row r="416" spans="1:33">
      <c r="A416" s="596"/>
      <c r="B416" s="597"/>
      <c r="C416" s="597"/>
      <c r="D416" s="597"/>
      <c r="E416" s="597"/>
      <c r="F416" t="s">
        <v>228</v>
      </c>
      <c r="X416" s="20"/>
      <c r="Y416" s="20"/>
      <c r="Z416" s="20"/>
      <c r="AA416" s="610">
        <f>S417</f>
        <v>2</v>
      </c>
      <c r="AB416" s="610"/>
      <c r="AC416" s="610"/>
      <c r="AD416" s="610"/>
      <c r="AE416" s="555" t="s">
        <v>149</v>
      </c>
      <c r="AF416" s="555"/>
    </row>
    <row r="417" spans="1:32">
      <c r="A417" s="183"/>
      <c r="B417" s="184"/>
      <c r="C417" s="184"/>
      <c r="D417" s="184"/>
      <c r="E417" s="184"/>
      <c r="K417" s="553">
        <v>2</v>
      </c>
      <c r="L417" s="553"/>
      <c r="M417" s="553"/>
      <c r="N417" s="553"/>
      <c r="O417" t="s">
        <v>10</v>
      </c>
      <c r="P417" s="554">
        <v>1</v>
      </c>
      <c r="Q417" s="555"/>
      <c r="R417" t="s">
        <v>11</v>
      </c>
      <c r="S417" s="555">
        <f>K417*P417</f>
        <v>2</v>
      </c>
      <c r="T417" s="555"/>
      <c r="U417" s="555"/>
      <c r="V417" s="555"/>
      <c r="X417" s="20"/>
      <c r="Y417" s="20"/>
      <c r="Z417" s="20"/>
      <c r="AA417" s="198"/>
      <c r="AB417" s="198"/>
      <c r="AC417" s="198"/>
      <c r="AD417" s="198"/>
      <c r="AE417" s="177"/>
      <c r="AF417" s="177"/>
    </row>
    <row r="418" spans="1:32">
      <c r="A418" s="507"/>
      <c r="B418" s="508"/>
      <c r="C418" s="508"/>
      <c r="D418" s="508"/>
      <c r="E418" s="508"/>
      <c r="K418" s="512"/>
      <c r="L418" s="512"/>
      <c r="M418" s="512"/>
      <c r="N418" s="512"/>
      <c r="P418" s="511"/>
      <c r="Q418" s="500"/>
      <c r="S418" s="500"/>
      <c r="T418" s="500"/>
      <c r="U418" s="500"/>
      <c r="V418" s="500"/>
      <c r="X418" s="20"/>
      <c r="Y418" s="20"/>
      <c r="Z418" s="20"/>
      <c r="AA418" s="517"/>
      <c r="AB418" s="517"/>
      <c r="AC418" s="517"/>
      <c r="AD418" s="517"/>
      <c r="AE418" s="500"/>
      <c r="AF418" s="500"/>
    </row>
    <row r="419" spans="1:32">
      <c r="A419" s="596"/>
      <c r="B419" s="596"/>
      <c r="C419" s="596"/>
      <c r="D419" s="596"/>
      <c r="E419" s="596"/>
      <c r="F419" s="61" t="s">
        <v>203</v>
      </c>
      <c r="X419" s="7"/>
      <c r="Y419" s="7"/>
      <c r="Z419" s="7"/>
      <c r="AA419" s="610">
        <f>V421</f>
        <v>3</v>
      </c>
      <c r="AB419" s="610"/>
      <c r="AC419" s="610"/>
      <c r="AD419" s="610"/>
      <c r="AE419" s="555" t="s">
        <v>79</v>
      </c>
      <c r="AF419" s="555"/>
    </row>
    <row r="420" spans="1:32">
      <c r="A420" s="508"/>
      <c r="B420" s="508"/>
      <c r="C420" s="508"/>
      <c r="D420" s="508"/>
      <c r="F420" s="61" t="s">
        <v>224</v>
      </c>
      <c r="W420" s="500"/>
      <c r="Z420" s="26"/>
      <c r="AA420" s="517"/>
      <c r="AB420" s="517"/>
      <c r="AC420" s="517"/>
      <c r="AD420" s="517"/>
    </row>
    <row r="421" spans="1:32">
      <c r="A421" s="508"/>
      <c r="B421" s="508"/>
      <c r="C421" s="508"/>
      <c r="D421" s="508"/>
      <c r="F421" s="508" t="s">
        <v>204</v>
      </c>
      <c r="L421" s="61" t="s">
        <v>717</v>
      </c>
      <c r="N421">
        <v>1</v>
      </c>
      <c r="O421" t="s">
        <v>10</v>
      </c>
      <c r="P421">
        <v>1</v>
      </c>
      <c r="Q421" t="s">
        <v>10</v>
      </c>
      <c r="R421" s="552">
        <v>3</v>
      </c>
      <c r="S421" s="552"/>
      <c r="T421" s="552"/>
      <c r="U421" t="s">
        <v>205</v>
      </c>
      <c r="V421" s="551">
        <f>N421*P421*R421</f>
        <v>3</v>
      </c>
      <c r="W421" s="551"/>
      <c r="X421" s="551"/>
      <c r="Y421" s="551"/>
      <c r="Z421" s="26"/>
      <c r="AA421" s="517"/>
      <c r="AB421" s="517"/>
      <c r="AC421" s="517"/>
      <c r="AD421" s="517"/>
      <c r="AE421" s="500"/>
      <c r="AF421" s="500"/>
    </row>
    <row r="422" spans="1:32">
      <c r="A422" s="500"/>
      <c r="B422" s="500"/>
      <c r="C422" s="500"/>
      <c r="D422" s="500"/>
      <c r="F422" s="507" t="s">
        <v>206</v>
      </c>
      <c r="U422" s="18"/>
      <c r="V422" s="506"/>
      <c r="W422" s="506"/>
      <c r="X422" s="26"/>
      <c r="Y422" s="517"/>
      <c r="Z422" s="517"/>
      <c r="AA422" s="517"/>
      <c r="AB422" s="517"/>
      <c r="AC422" s="500"/>
      <c r="AD422" s="500"/>
      <c r="AE422" s="500"/>
      <c r="AF422" s="500"/>
    </row>
    <row r="423" spans="1:32">
      <c r="A423" s="507"/>
      <c r="B423" s="508"/>
      <c r="C423" s="508"/>
      <c r="D423" s="508"/>
      <c r="E423" s="508"/>
      <c r="K423" s="512"/>
      <c r="L423" s="512"/>
      <c r="M423" s="512"/>
      <c r="N423" s="512"/>
      <c r="P423" s="511"/>
      <c r="Q423" s="500"/>
      <c r="S423" s="500"/>
      <c r="T423" s="500"/>
      <c r="U423" s="500"/>
      <c r="V423" s="500"/>
      <c r="X423" s="20"/>
      <c r="Y423" s="20"/>
      <c r="Z423" s="20"/>
      <c r="AA423" s="517"/>
      <c r="AB423" s="517"/>
      <c r="AC423" s="517"/>
      <c r="AD423" s="517"/>
      <c r="AE423" s="500"/>
      <c r="AF423" s="500"/>
    </row>
    <row r="424" spans="1:32">
      <c r="A424" s="597"/>
      <c r="B424" s="597"/>
      <c r="C424" s="597"/>
      <c r="D424" s="597"/>
      <c r="E424" s="597"/>
      <c r="F424" t="s">
        <v>198</v>
      </c>
      <c r="AA424" s="613">
        <f>V425+V426+V427+V428+V429</f>
        <v>265</v>
      </c>
      <c r="AB424" s="613"/>
      <c r="AC424" s="613"/>
      <c r="AD424" s="613"/>
      <c r="AE424" s="562" t="s">
        <v>79</v>
      </c>
      <c r="AF424" s="562"/>
    </row>
    <row r="425" spans="1:32">
      <c r="A425" s="183"/>
      <c r="B425" s="184"/>
      <c r="C425" s="184"/>
      <c r="D425" s="184"/>
      <c r="E425" s="184"/>
      <c r="F425" s="612" t="s">
        <v>230</v>
      </c>
      <c r="G425" s="560"/>
      <c r="H425" s="560"/>
      <c r="I425" s="560"/>
      <c r="J425" s="560"/>
      <c r="K425" s="560"/>
      <c r="L425" s="78" t="s">
        <v>186</v>
      </c>
      <c r="M425" s="26"/>
      <c r="N425" s="26"/>
      <c r="O425" s="552">
        <v>41</v>
      </c>
      <c r="P425" s="552"/>
      <c r="Q425" s="552"/>
      <c r="R425" s="75" t="s">
        <v>10</v>
      </c>
      <c r="S425" s="586">
        <v>1</v>
      </c>
      <c r="T425" s="586"/>
      <c r="U425" s="180" t="s">
        <v>11</v>
      </c>
      <c r="V425" s="585">
        <f t="shared" ref="V425:V429" si="2">O425*S425</f>
        <v>41</v>
      </c>
      <c r="W425" s="585"/>
      <c r="X425" s="585"/>
      <c r="Y425" s="585"/>
      <c r="Z425" s="26"/>
      <c r="AB425" s="198"/>
      <c r="AC425" s="198"/>
      <c r="AD425" s="198"/>
      <c r="AE425" s="177"/>
      <c r="AF425" s="177"/>
    </row>
    <row r="426" spans="1:32">
      <c r="A426" s="183"/>
      <c r="B426" s="184"/>
      <c r="C426" s="184"/>
      <c r="D426" s="184"/>
      <c r="E426" s="184"/>
      <c r="F426" s="612" t="s">
        <v>231</v>
      </c>
      <c r="G426" s="560"/>
      <c r="H426" s="560"/>
      <c r="I426" s="560"/>
      <c r="J426" s="560"/>
      <c r="K426" s="560"/>
      <c r="L426" s="78" t="s">
        <v>186</v>
      </c>
      <c r="M426" s="26"/>
      <c r="N426" s="26"/>
      <c r="O426" s="552">
        <v>47</v>
      </c>
      <c r="P426" s="552"/>
      <c r="Q426" s="552"/>
      <c r="R426" s="75" t="s">
        <v>10</v>
      </c>
      <c r="S426" s="586">
        <v>1</v>
      </c>
      <c r="T426" s="586"/>
      <c r="U426" s="180" t="s">
        <v>11</v>
      </c>
      <c r="V426" s="585">
        <f t="shared" si="2"/>
        <v>47</v>
      </c>
      <c r="W426" s="585"/>
      <c r="X426" s="585"/>
      <c r="Y426" s="585"/>
      <c r="Z426" s="26"/>
      <c r="AB426" s="198"/>
      <c r="AC426" s="198"/>
      <c r="AD426" s="198"/>
      <c r="AE426" s="177"/>
      <c r="AF426" s="177"/>
    </row>
    <row r="427" spans="1:32">
      <c r="A427" s="183"/>
      <c r="B427" s="184"/>
      <c r="C427" s="184"/>
      <c r="D427" s="184"/>
      <c r="E427" s="184"/>
      <c r="F427" s="612" t="s">
        <v>457</v>
      </c>
      <c r="G427" s="560"/>
      <c r="H427" s="560"/>
      <c r="I427" s="560"/>
      <c r="J427" s="560"/>
      <c r="K427" s="560"/>
      <c r="L427" s="78" t="s">
        <v>232</v>
      </c>
      <c r="M427" s="26"/>
      <c r="N427" s="26"/>
      <c r="O427" s="552">
        <v>52</v>
      </c>
      <c r="P427" s="552"/>
      <c r="Q427" s="552"/>
      <c r="R427" s="75" t="s">
        <v>10</v>
      </c>
      <c r="S427" s="586">
        <v>1</v>
      </c>
      <c r="T427" s="586"/>
      <c r="U427" s="180"/>
      <c r="V427" s="585">
        <f t="shared" ref="V427" si="3">O427*S427</f>
        <v>52</v>
      </c>
      <c r="W427" s="585"/>
      <c r="X427" s="585"/>
      <c r="Y427" s="585"/>
      <c r="Z427" s="26"/>
      <c r="AB427" s="198"/>
      <c r="AC427" s="198"/>
      <c r="AD427" s="198"/>
      <c r="AE427" s="177"/>
      <c r="AF427" s="177"/>
    </row>
    <row r="428" spans="1:32">
      <c r="A428" s="183"/>
      <c r="B428" s="184"/>
      <c r="C428" s="184"/>
      <c r="D428" s="184"/>
      <c r="E428" s="184"/>
      <c r="F428" s="612" t="s">
        <v>233</v>
      </c>
      <c r="G428" s="560"/>
      <c r="H428" s="560"/>
      <c r="I428" s="560"/>
      <c r="J428" s="560"/>
      <c r="K428" s="560"/>
      <c r="L428" s="78" t="s">
        <v>234</v>
      </c>
      <c r="M428" s="26"/>
      <c r="N428" s="26"/>
      <c r="O428" s="552">
        <v>31</v>
      </c>
      <c r="P428" s="552"/>
      <c r="Q428" s="552"/>
      <c r="R428" s="75" t="s">
        <v>10</v>
      </c>
      <c r="S428" s="586">
        <v>3</v>
      </c>
      <c r="T428" s="586"/>
      <c r="U428" s="180"/>
      <c r="V428" s="585">
        <f t="shared" si="2"/>
        <v>93</v>
      </c>
      <c r="W428" s="585"/>
      <c r="X428" s="585"/>
      <c r="Y428" s="585"/>
      <c r="Z428" s="26"/>
      <c r="AB428" s="198"/>
      <c r="AC428" s="198"/>
      <c r="AD428" s="198"/>
      <c r="AE428" s="177"/>
      <c r="AF428" s="177"/>
    </row>
    <row r="429" spans="1:32">
      <c r="A429" s="466"/>
      <c r="B429" s="465"/>
      <c r="C429" s="465"/>
      <c r="D429" s="465"/>
      <c r="E429" s="465"/>
      <c r="F429" s="612" t="s">
        <v>700</v>
      </c>
      <c r="G429" s="560"/>
      <c r="H429" s="560"/>
      <c r="I429" s="560"/>
      <c r="J429" s="560"/>
      <c r="K429" s="560"/>
      <c r="L429" s="78" t="s">
        <v>235</v>
      </c>
      <c r="M429" s="26"/>
      <c r="N429" s="26"/>
      <c r="O429" s="552">
        <v>32</v>
      </c>
      <c r="P429" s="552"/>
      <c r="Q429" s="552"/>
      <c r="R429" s="75" t="s">
        <v>10</v>
      </c>
      <c r="S429" s="586">
        <v>1</v>
      </c>
      <c r="T429" s="586"/>
      <c r="U429" s="462"/>
      <c r="V429" s="585">
        <f t="shared" si="2"/>
        <v>32</v>
      </c>
      <c r="W429" s="585"/>
      <c r="X429" s="585"/>
      <c r="Y429" s="585"/>
      <c r="Z429" s="26"/>
      <c r="AB429" s="468"/>
      <c r="AC429" s="468"/>
      <c r="AD429" s="468"/>
      <c r="AE429" s="461"/>
      <c r="AF429" s="461"/>
    </row>
    <row r="430" spans="1:32">
      <c r="A430" s="183"/>
      <c r="B430" s="184"/>
      <c r="C430" s="184"/>
      <c r="D430" s="184"/>
      <c r="E430" s="184"/>
      <c r="F430" s="189"/>
      <c r="G430" s="182"/>
      <c r="H430" s="182"/>
      <c r="I430" s="182"/>
      <c r="J430" s="182"/>
      <c r="K430" s="182"/>
      <c r="L430" s="78"/>
      <c r="M430" s="26"/>
      <c r="N430" s="26"/>
      <c r="O430" s="180"/>
      <c r="P430" s="180"/>
      <c r="Q430" s="180"/>
      <c r="R430" s="75"/>
      <c r="S430" s="190"/>
      <c r="T430" s="190"/>
      <c r="U430" s="180"/>
      <c r="V430" s="191"/>
      <c r="W430" s="191"/>
      <c r="X430" s="191"/>
      <c r="Y430" s="191"/>
      <c r="Z430" s="26"/>
      <c r="AB430" s="198"/>
      <c r="AC430" s="198"/>
      <c r="AD430" s="198"/>
      <c r="AE430" s="177"/>
      <c r="AF430" s="177"/>
    </row>
    <row r="431" spans="1:32" ht="15.75">
      <c r="A431" s="588"/>
      <c r="B431" s="589"/>
      <c r="C431" s="589"/>
      <c r="D431" s="589"/>
      <c r="E431" s="589"/>
      <c r="F431" s="61" t="s">
        <v>729</v>
      </c>
      <c r="G431" s="99"/>
      <c r="H431" s="100"/>
      <c r="I431" s="100"/>
      <c r="J431" s="100"/>
      <c r="K431" s="100"/>
      <c r="L431" s="100"/>
      <c r="M431" s="100"/>
      <c r="N431" s="100"/>
      <c r="O431" s="100"/>
      <c r="P431" s="100"/>
      <c r="Q431" s="100"/>
      <c r="R431" s="100"/>
      <c r="S431" s="100"/>
      <c r="X431" s="20"/>
      <c r="Y431" s="20"/>
      <c r="Z431" s="20"/>
      <c r="AA431" s="610">
        <f>S432</f>
        <v>1</v>
      </c>
      <c r="AB431" s="610"/>
      <c r="AC431" s="610"/>
      <c r="AD431" s="610"/>
      <c r="AE431" s="555" t="s">
        <v>149</v>
      </c>
      <c r="AF431" s="555"/>
    </row>
    <row r="432" spans="1:32" ht="15.75">
      <c r="A432" s="211"/>
      <c r="B432" s="207"/>
      <c r="C432" s="207"/>
      <c r="D432" s="207"/>
      <c r="E432" s="207"/>
      <c r="F432" s="61"/>
      <c r="G432" s="99"/>
      <c r="H432" s="100"/>
      <c r="I432" s="100"/>
      <c r="J432" s="100"/>
      <c r="K432" s="553">
        <v>1</v>
      </c>
      <c r="L432" s="553"/>
      <c r="M432" s="553"/>
      <c r="N432" s="553"/>
      <c r="O432" t="s">
        <v>10</v>
      </c>
      <c r="P432" s="554">
        <v>1</v>
      </c>
      <c r="Q432" s="555"/>
      <c r="R432" t="s">
        <v>11</v>
      </c>
      <c r="S432" s="555">
        <f>K432*P432</f>
        <v>1</v>
      </c>
      <c r="T432" s="555"/>
      <c r="U432" s="555"/>
      <c r="V432" s="555"/>
      <c r="X432" s="20"/>
      <c r="Y432" s="20"/>
      <c r="Z432" s="20"/>
      <c r="AA432" s="198"/>
      <c r="AB432" s="198"/>
      <c r="AC432" s="198"/>
      <c r="AD432" s="198"/>
      <c r="AE432" s="177"/>
      <c r="AF432" s="177"/>
    </row>
    <row r="433" spans="1:32" ht="15.75">
      <c r="A433" s="588"/>
      <c r="B433" s="589"/>
      <c r="C433" s="589"/>
      <c r="D433" s="589"/>
      <c r="E433" s="589"/>
      <c r="F433" s="61" t="s">
        <v>727</v>
      </c>
      <c r="G433" s="99"/>
      <c r="H433" s="100"/>
      <c r="I433" s="100"/>
      <c r="J433" s="100"/>
      <c r="K433" s="100"/>
      <c r="L433" s="100"/>
      <c r="M433" s="100"/>
      <c r="N433" s="100"/>
      <c r="O433" s="100"/>
      <c r="P433" s="100"/>
      <c r="Q433" s="100"/>
      <c r="R433" s="100"/>
      <c r="S433" s="100"/>
      <c r="X433" s="20"/>
      <c r="Y433" s="20"/>
      <c r="Z433" s="20"/>
      <c r="AA433" s="610">
        <f>S434</f>
        <v>2</v>
      </c>
      <c r="AB433" s="610"/>
      <c r="AC433" s="610"/>
      <c r="AD433" s="610"/>
      <c r="AE433" s="555" t="s">
        <v>149</v>
      </c>
      <c r="AF433" s="555"/>
    </row>
    <row r="434" spans="1:32" ht="15.75">
      <c r="A434" s="211"/>
      <c r="B434" s="207"/>
      <c r="C434" s="207"/>
      <c r="D434" s="207"/>
      <c r="E434" s="207"/>
      <c r="F434" s="61"/>
      <c r="G434" s="99"/>
      <c r="H434" s="100"/>
      <c r="I434" s="100"/>
      <c r="J434" s="100"/>
      <c r="K434" s="553">
        <v>1</v>
      </c>
      <c r="L434" s="553"/>
      <c r="M434" s="553"/>
      <c r="N434" s="553"/>
      <c r="O434" t="s">
        <v>10</v>
      </c>
      <c r="P434" s="554">
        <v>2</v>
      </c>
      <c r="Q434" s="555"/>
      <c r="R434" t="s">
        <v>11</v>
      </c>
      <c r="S434" s="555">
        <f>K434*P434</f>
        <v>2</v>
      </c>
      <c r="T434" s="555"/>
      <c r="U434" s="555"/>
      <c r="V434" s="555"/>
      <c r="X434" s="20"/>
      <c r="Y434" s="20"/>
      <c r="Z434" s="20"/>
      <c r="AA434" s="198"/>
      <c r="AB434" s="198"/>
      <c r="AC434" s="198"/>
      <c r="AD434" s="198"/>
      <c r="AE434" s="177"/>
      <c r="AF434" s="177"/>
    </row>
    <row r="435" spans="1:32">
      <c r="A435" s="591"/>
      <c r="B435" s="559"/>
      <c r="C435" s="559"/>
      <c r="D435" s="559"/>
      <c r="E435" s="559"/>
      <c r="F435" t="s">
        <v>40</v>
      </c>
      <c r="K435" s="552">
        <f>AB372</f>
        <v>1.68</v>
      </c>
      <c r="L435" s="555"/>
      <c r="M435" s="555"/>
      <c r="N435" s="555"/>
      <c r="O435" t="s">
        <v>10</v>
      </c>
      <c r="P435" s="560">
        <v>0.25</v>
      </c>
      <c r="Q435" s="560"/>
      <c r="R435" s="560"/>
      <c r="AA435" s="569">
        <f>K435*P435</f>
        <v>0.42</v>
      </c>
      <c r="AB435" s="569"/>
      <c r="AC435" s="569"/>
      <c r="AD435" s="569"/>
      <c r="AE435" s="562" t="s">
        <v>36</v>
      </c>
      <c r="AF435" s="562"/>
    </row>
    <row r="436" spans="1:32">
      <c r="A436" s="195"/>
      <c r="B436" s="178"/>
      <c r="C436" s="178"/>
      <c r="D436" s="178"/>
      <c r="E436" s="178"/>
      <c r="K436" s="180"/>
      <c r="L436" s="177"/>
      <c r="M436" s="177"/>
      <c r="N436" s="177"/>
      <c r="P436" s="182"/>
      <c r="Q436" s="182"/>
      <c r="R436" s="182"/>
      <c r="AA436" s="196"/>
      <c r="AB436" s="196"/>
      <c r="AC436" s="196"/>
      <c r="AD436" s="196"/>
      <c r="AE436" s="188"/>
      <c r="AF436" s="188"/>
    </row>
    <row r="437" spans="1:32">
      <c r="A437" s="591"/>
      <c r="B437" s="559"/>
      <c r="C437" s="559"/>
      <c r="D437" s="559"/>
      <c r="E437" s="559"/>
      <c r="F437" t="s">
        <v>41</v>
      </c>
      <c r="K437" s="552">
        <f>AB372</f>
        <v>1.68</v>
      </c>
      <c r="L437" s="555"/>
      <c r="M437" s="555"/>
      <c r="N437" s="555"/>
      <c r="O437" t="s">
        <v>10</v>
      </c>
      <c r="P437" s="560">
        <v>1.92</v>
      </c>
      <c r="Q437" s="560"/>
      <c r="R437" s="560"/>
      <c r="AA437" s="569">
        <f>K437*P437</f>
        <v>3.2255999999999996</v>
      </c>
      <c r="AB437" s="569"/>
      <c r="AC437" s="569"/>
      <c r="AD437" s="569"/>
      <c r="AE437" s="562" t="s">
        <v>36</v>
      </c>
      <c r="AF437" s="562"/>
    </row>
    <row r="439" spans="1:32">
      <c r="A439" s="591"/>
      <c r="B439" s="559"/>
      <c r="C439" s="559"/>
      <c r="D439" s="559"/>
      <c r="E439" s="559"/>
      <c r="F439" s="90" t="s">
        <v>178</v>
      </c>
      <c r="G439" s="2"/>
      <c r="H439" s="2"/>
      <c r="I439" s="2"/>
      <c r="J439" s="2"/>
      <c r="X439" s="91"/>
      <c r="Y439" s="91"/>
      <c r="Z439" s="91"/>
      <c r="AA439" s="610">
        <f>X440+X441</f>
        <v>0.46986</v>
      </c>
      <c r="AB439" s="610"/>
      <c r="AC439" s="610"/>
      <c r="AD439" s="610"/>
      <c r="AE439" s="555" t="s">
        <v>36</v>
      </c>
      <c r="AF439" s="555"/>
    </row>
    <row r="440" spans="1:32">
      <c r="F440" s="599">
        <v>2</v>
      </c>
      <c r="G440" s="599"/>
      <c r="H440" s="599"/>
      <c r="I440" s="2" t="s">
        <v>10</v>
      </c>
      <c r="J440" s="602">
        <v>8.3800000000000008</v>
      </c>
      <c r="K440" s="602"/>
      <c r="L440" s="602"/>
      <c r="M440" s="602"/>
      <c r="N440" s="2" t="s">
        <v>10</v>
      </c>
      <c r="O440" s="611">
        <v>1E-3</v>
      </c>
      <c r="P440" s="611"/>
      <c r="Q440" s="611"/>
      <c r="R440" t="s">
        <v>11</v>
      </c>
      <c r="S440" s="552">
        <f>F440*J440*O440</f>
        <v>1.6760000000000001E-2</v>
      </c>
      <c r="T440" s="552"/>
      <c r="U440" s="207"/>
      <c r="V440" s="207"/>
      <c r="W440" t="s">
        <v>11</v>
      </c>
      <c r="X440" s="551">
        <f>S440</f>
        <v>1.6760000000000001E-2</v>
      </c>
      <c r="Y440" s="551"/>
      <c r="Z440" s="551"/>
    </row>
    <row r="441" spans="1:32">
      <c r="F441" s="599">
        <v>23</v>
      </c>
      <c r="G441" s="599"/>
      <c r="H441" s="599"/>
      <c r="I441" s="2" t="s">
        <v>10</v>
      </c>
      <c r="J441" s="602">
        <v>19.7</v>
      </c>
      <c r="K441" s="602"/>
      <c r="L441" s="602"/>
      <c r="M441" s="602"/>
      <c r="N441" s="2" t="s">
        <v>10</v>
      </c>
      <c r="O441" s="611">
        <v>1E-3</v>
      </c>
      <c r="P441" s="611"/>
      <c r="Q441" s="611"/>
      <c r="R441" t="s">
        <v>11</v>
      </c>
      <c r="S441" s="552">
        <f>F441*J441*O441</f>
        <v>0.4531</v>
      </c>
      <c r="T441" s="552"/>
      <c r="U441" s="207"/>
      <c r="V441" s="207"/>
      <c r="W441" t="s">
        <v>11</v>
      </c>
      <c r="X441" s="551">
        <f>S441</f>
        <v>0.4531</v>
      </c>
      <c r="Y441" s="551"/>
      <c r="Z441" s="551"/>
    </row>
    <row r="442" spans="1:32">
      <c r="F442" s="469"/>
      <c r="G442" s="469"/>
      <c r="H442" s="469"/>
      <c r="I442" s="2"/>
      <c r="J442" s="470"/>
      <c r="K442" s="470"/>
      <c r="L442" s="470"/>
      <c r="M442" s="470"/>
      <c r="N442" s="2"/>
      <c r="O442" s="467"/>
      <c r="P442" s="467"/>
      <c r="Q442" s="467"/>
      <c r="S442" s="462"/>
      <c r="T442" s="462"/>
      <c r="U442" s="463"/>
      <c r="V442" s="463"/>
      <c r="X442" s="464"/>
      <c r="Y442" s="464"/>
      <c r="Z442" s="464"/>
    </row>
    <row r="443" spans="1:32">
      <c r="F443" s="469"/>
      <c r="G443" s="469"/>
      <c r="H443" s="469"/>
      <c r="I443" s="2"/>
      <c r="J443" s="470"/>
      <c r="K443" s="470"/>
      <c r="L443" s="470"/>
      <c r="M443" s="470"/>
      <c r="N443" s="2"/>
      <c r="O443" s="467"/>
      <c r="P443" s="467"/>
      <c r="Q443" s="467"/>
      <c r="S443" s="462"/>
      <c r="T443" s="462"/>
      <c r="U443" s="463"/>
      <c r="V443" s="463"/>
      <c r="X443" s="464"/>
      <c r="Y443" s="464"/>
      <c r="Z443" s="464"/>
    </row>
    <row r="444" spans="1:32">
      <c r="F444" s="469"/>
      <c r="G444" s="469"/>
      <c r="H444" s="469"/>
      <c r="I444" s="2"/>
      <c r="J444" s="470"/>
      <c r="K444" s="470"/>
      <c r="L444" s="470"/>
      <c r="M444" s="470"/>
      <c r="N444" s="2"/>
      <c r="O444" s="467"/>
      <c r="P444" s="467"/>
      <c r="Q444" s="467"/>
      <c r="S444" s="462"/>
      <c r="T444" s="462"/>
      <c r="U444" s="463"/>
      <c r="V444" s="463"/>
      <c r="X444" s="464"/>
      <c r="Y444" s="464"/>
      <c r="Z444" s="464"/>
    </row>
    <row r="445" spans="1:32">
      <c r="F445" s="469"/>
      <c r="G445" s="469"/>
      <c r="H445" s="469"/>
      <c r="I445" s="2"/>
      <c r="J445" s="470"/>
      <c r="K445" s="470"/>
      <c r="L445" s="470"/>
      <c r="M445" s="470"/>
      <c r="N445" s="2"/>
      <c r="O445" s="467"/>
      <c r="P445" s="467"/>
      <c r="Q445" s="467"/>
      <c r="S445" s="462"/>
      <c r="T445" s="462"/>
      <c r="U445" s="463"/>
      <c r="V445" s="463"/>
      <c r="X445" s="464"/>
      <c r="Y445" s="464"/>
      <c r="Z445" s="464"/>
    </row>
    <row r="446" spans="1:32">
      <c r="F446" s="469"/>
      <c r="G446" s="469"/>
      <c r="H446" s="469"/>
      <c r="I446" s="2"/>
      <c r="J446" s="470"/>
      <c r="K446" s="470"/>
      <c r="L446" s="470"/>
      <c r="M446" s="470"/>
      <c r="N446" s="2"/>
      <c r="O446" s="467"/>
      <c r="P446" s="467"/>
      <c r="Q446" s="467"/>
      <c r="S446" s="462"/>
      <c r="T446" s="462"/>
      <c r="U446" s="463"/>
      <c r="V446" s="463"/>
      <c r="X446" s="464"/>
      <c r="Y446" s="464"/>
      <c r="Z446" s="464"/>
    </row>
    <row r="447" spans="1:32">
      <c r="F447" s="469"/>
      <c r="G447" s="469"/>
      <c r="H447" s="469"/>
      <c r="I447" s="2"/>
      <c r="J447" s="470"/>
      <c r="K447" s="470"/>
      <c r="L447" s="470"/>
      <c r="M447" s="470"/>
      <c r="N447" s="2"/>
      <c r="O447" s="467"/>
      <c r="P447" s="467"/>
      <c r="Q447" s="467"/>
      <c r="S447" s="462"/>
      <c r="T447" s="462"/>
      <c r="U447" s="463"/>
      <c r="V447" s="463"/>
      <c r="X447" s="464"/>
      <c r="Y447" s="464"/>
      <c r="Z447" s="464"/>
    </row>
    <row r="448" spans="1:32">
      <c r="F448" s="469"/>
      <c r="G448" s="469"/>
      <c r="H448" s="469"/>
      <c r="I448" s="2"/>
      <c r="J448" s="470"/>
      <c r="K448" s="470"/>
      <c r="L448" s="470"/>
      <c r="M448" s="470"/>
      <c r="N448" s="2"/>
      <c r="O448" s="467"/>
      <c r="P448" s="467"/>
      <c r="Q448" s="467"/>
      <c r="S448" s="462"/>
      <c r="T448" s="462"/>
      <c r="U448" s="463"/>
      <c r="V448" s="463"/>
      <c r="X448" s="464"/>
      <c r="Y448" s="464"/>
      <c r="Z448" s="464"/>
    </row>
    <row r="449" spans="1:32">
      <c r="B449" s="13" t="s">
        <v>484</v>
      </c>
      <c r="C449" s="13"/>
      <c r="D449" s="13"/>
      <c r="E449" s="13"/>
      <c r="F449" s="13"/>
      <c r="G449" s="13"/>
      <c r="H449" s="13"/>
      <c r="I449" s="13"/>
      <c r="J449" s="13"/>
      <c r="K449" s="13"/>
      <c r="L449" s="13"/>
    </row>
    <row r="450" spans="1:32">
      <c r="B450" s="59" t="s">
        <v>480</v>
      </c>
      <c r="C450" s="59"/>
      <c r="D450" s="59"/>
      <c r="E450" s="59"/>
      <c r="F450" s="59"/>
      <c r="G450" s="59"/>
      <c r="H450" s="59"/>
      <c r="I450" s="59"/>
      <c r="J450" s="59"/>
      <c r="K450" s="59"/>
      <c r="L450" s="59"/>
      <c r="M450" s="59"/>
      <c r="N450" s="59"/>
      <c r="O450" s="59"/>
      <c r="P450" s="59"/>
      <c r="Q450" s="59"/>
      <c r="R450" s="59"/>
      <c r="S450" s="59"/>
      <c r="T450" s="59"/>
      <c r="U450" s="59"/>
      <c r="V450" s="59"/>
      <c r="W450" s="59"/>
      <c r="X450" s="59"/>
      <c r="Y450" s="59"/>
    </row>
    <row r="451" spans="1:32">
      <c r="B451" s="59"/>
      <c r="C451" s="59"/>
      <c r="D451" s="59"/>
      <c r="E451" s="59"/>
      <c r="F451" s="59"/>
      <c r="G451" s="59"/>
      <c r="H451" s="59"/>
      <c r="I451" s="59"/>
      <c r="J451" s="59"/>
      <c r="K451" s="59"/>
      <c r="L451" s="59"/>
      <c r="M451" s="59"/>
      <c r="N451" s="59"/>
      <c r="O451" s="59"/>
      <c r="P451" s="59"/>
      <c r="Q451" s="59"/>
      <c r="R451" s="59"/>
      <c r="S451" s="59"/>
      <c r="T451" s="59"/>
      <c r="U451" s="59"/>
      <c r="V451" s="59"/>
      <c r="W451" s="59"/>
      <c r="X451" s="59"/>
      <c r="Y451" s="59"/>
    </row>
    <row r="452" spans="1:32">
      <c r="A452" s="13" t="s">
        <v>460</v>
      </c>
      <c r="B452" s="13"/>
      <c r="C452" s="13"/>
      <c r="D452" s="13"/>
      <c r="E452" s="204" t="s">
        <v>222</v>
      </c>
      <c r="F452" s="204"/>
      <c r="G452" s="204"/>
      <c r="H452" s="204"/>
      <c r="I452" s="204"/>
      <c r="J452" s="204"/>
      <c r="K452" s="75" t="s">
        <v>189</v>
      </c>
      <c r="O452" t="s">
        <v>11</v>
      </c>
      <c r="P452" s="177">
        <v>1</v>
      </c>
      <c r="Q452" s="207" t="s">
        <v>9</v>
      </c>
      <c r="S452" s="82" t="s">
        <v>458</v>
      </c>
      <c r="T452" s="81"/>
      <c r="U452" s="81"/>
      <c r="V452" s="81"/>
      <c r="W452" s="81" t="s">
        <v>459</v>
      </c>
      <c r="Y452" s="2"/>
      <c r="Z452" t="s">
        <v>461</v>
      </c>
      <c r="AB452" s="81"/>
      <c r="AD452" s="2"/>
      <c r="AE452" s="2"/>
    </row>
    <row r="453" spans="1:32">
      <c r="A453" s="13"/>
      <c r="B453" s="13"/>
      <c r="C453" s="13"/>
      <c r="D453" s="13"/>
      <c r="E453" s="298"/>
      <c r="F453" s="298"/>
      <c r="G453" s="298"/>
      <c r="H453" s="298"/>
      <c r="I453" s="298"/>
      <c r="J453" s="298"/>
      <c r="K453" s="75"/>
      <c r="P453" s="278"/>
      <c r="Q453" s="288"/>
      <c r="S453" s="82"/>
      <c r="T453" s="81"/>
      <c r="U453" s="81"/>
      <c r="V453" s="81"/>
      <c r="W453" s="81"/>
      <c r="Y453" s="2"/>
      <c r="Z453" s="2"/>
      <c r="AC453" s="81"/>
      <c r="AE453" s="2"/>
      <c r="AF453" s="2"/>
    </row>
    <row r="454" spans="1:32">
      <c r="A454" s="13" t="s">
        <v>236</v>
      </c>
      <c r="B454" s="13"/>
      <c r="C454" s="13"/>
      <c r="D454" s="13"/>
      <c r="E454" s="204" t="s">
        <v>179</v>
      </c>
      <c r="F454" s="204"/>
      <c r="G454" s="204"/>
      <c r="H454" s="204"/>
      <c r="I454" s="204"/>
      <c r="J454" s="204"/>
      <c r="K454" s="75" t="s">
        <v>189</v>
      </c>
      <c r="O454" t="s">
        <v>11</v>
      </c>
      <c r="P454" s="177">
        <v>2</v>
      </c>
      <c r="Q454" s="207" t="s">
        <v>9</v>
      </c>
      <c r="S454" s="82" t="s">
        <v>458</v>
      </c>
      <c r="T454" s="81"/>
      <c r="U454" s="81"/>
      <c r="V454" s="81"/>
      <c r="W454" s="81"/>
      <c r="X454" s="81"/>
      <c r="Y454" t="s">
        <v>462</v>
      </c>
      <c r="Z454" s="2"/>
      <c r="AA454" s="2"/>
      <c r="AB454" s="81"/>
      <c r="AD454" s="2"/>
      <c r="AE454" s="2"/>
    </row>
    <row r="455" spans="1:32">
      <c r="A455" s="13"/>
      <c r="B455" s="13"/>
      <c r="C455" s="13"/>
      <c r="D455" s="13"/>
      <c r="E455" s="298"/>
      <c r="F455" s="298"/>
      <c r="G455" s="298"/>
      <c r="H455" s="298"/>
      <c r="I455" s="298"/>
      <c r="J455" s="298"/>
      <c r="K455" s="75"/>
      <c r="P455" s="278"/>
      <c r="Q455" s="288"/>
      <c r="S455" s="82"/>
      <c r="T455" s="81"/>
      <c r="U455" s="81"/>
      <c r="V455" s="81"/>
      <c r="W455" s="81"/>
      <c r="X455" s="81"/>
      <c r="Z455" s="2"/>
      <c r="AA455" s="2"/>
      <c r="AB455" s="81"/>
      <c r="AD455" s="2"/>
      <c r="AE455" s="2"/>
    </row>
    <row r="456" spans="1:32">
      <c r="A456" t="s">
        <v>463</v>
      </c>
      <c r="E456" s="204" t="s">
        <v>177</v>
      </c>
      <c r="F456" s="204"/>
      <c r="G456" s="204"/>
      <c r="H456" s="204"/>
      <c r="I456" s="204"/>
      <c r="J456" s="204"/>
      <c r="K456" s="75" t="s">
        <v>188</v>
      </c>
      <c r="O456" t="s">
        <v>11</v>
      </c>
      <c r="P456" s="177">
        <v>2</v>
      </c>
      <c r="Q456" s="207" t="s">
        <v>9</v>
      </c>
      <c r="S456" s="82" t="s">
        <v>464</v>
      </c>
      <c r="T456" s="81"/>
      <c r="U456" s="81"/>
      <c r="V456" s="81"/>
      <c r="W456" s="81"/>
      <c r="X456" s="81"/>
      <c r="Y456" s="81"/>
      <c r="Z456" s="81"/>
      <c r="AA456" t="s">
        <v>461</v>
      </c>
      <c r="AC456" s="81"/>
      <c r="AE456" s="2"/>
      <c r="AF456" s="2"/>
    </row>
    <row r="457" spans="1:32">
      <c r="E457" s="298"/>
      <c r="F457" s="298"/>
      <c r="G457" s="298"/>
      <c r="H457" s="298"/>
      <c r="I457" s="298"/>
      <c r="J457" s="298"/>
      <c r="K457" s="75"/>
      <c r="P457" s="278"/>
      <c r="Q457" s="288"/>
      <c r="S457" s="82"/>
      <c r="T457" s="81"/>
      <c r="U457" s="81"/>
      <c r="V457" s="81"/>
      <c r="W457" s="81"/>
      <c r="X457" s="81"/>
      <c r="Y457" s="81"/>
      <c r="Z457" s="81"/>
      <c r="AC457" s="81"/>
      <c r="AE457" s="2"/>
      <c r="AF457" s="2"/>
    </row>
    <row r="458" spans="1:32">
      <c r="A458" t="s">
        <v>465</v>
      </c>
      <c r="E458" s="204" t="s">
        <v>445</v>
      </c>
      <c r="F458" s="204"/>
      <c r="G458" s="204"/>
      <c r="H458" s="204"/>
      <c r="I458" s="204"/>
      <c r="J458" s="204"/>
      <c r="K458" s="75" t="s">
        <v>189</v>
      </c>
      <c r="O458" t="s">
        <v>11</v>
      </c>
      <c r="P458" s="177">
        <v>2</v>
      </c>
      <c r="Q458" s="207" t="s">
        <v>9</v>
      </c>
      <c r="S458" s="82" t="s">
        <v>466</v>
      </c>
      <c r="T458" s="81"/>
      <c r="U458" s="81"/>
      <c r="V458" s="81"/>
      <c r="W458" s="81"/>
      <c r="X458" s="81"/>
      <c r="Y458" s="81"/>
      <c r="Z458" s="81"/>
      <c r="AA458" t="s">
        <v>461</v>
      </c>
      <c r="AC458" s="81"/>
      <c r="AE458" s="2"/>
      <c r="AF458" s="2"/>
    </row>
    <row r="459" spans="1:32">
      <c r="E459" s="298"/>
      <c r="F459" s="298"/>
      <c r="G459" s="298"/>
      <c r="H459" s="298"/>
      <c r="I459" s="298"/>
      <c r="J459" s="298"/>
      <c r="K459" s="75"/>
      <c r="P459" s="278"/>
      <c r="Q459" s="288"/>
      <c r="S459" s="82"/>
      <c r="T459" s="81"/>
      <c r="U459" s="81"/>
      <c r="V459" s="81"/>
      <c r="W459" s="81"/>
      <c r="X459" s="81"/>
      <c r="Y459" s="81"/>
      <c r="Z459" s="81"/>
      <c r="AC459" s="81"/>
      <c r="AE459" s="2"/>
      <c r="AF459" s="2"/>
    </row>
    <row r="460" spans="1:32">
      <c r="A460" t="s">
        <v>467</v>
      </c>
      <c r="B460" s="2"/>
      <c r="C460" s="2"/>
      <c r="E460" s="204" t="s">
        <v>445</v>
      </c>
      <c r="F460" s="204"/>
      <c r="G460" s="204"/>
      <c r="H460" s="204"/>
      <c r="I460" s="204"/>
      <c r="J460" s="204"/>
      <c r="K460" s="75" t="s">
        <v>189</v>
      </c>
      <c r="O460" t="s">
        <v>11</v>
      </c>
      <c r="P460" s="177">
        <v>1</v>
      </c>
      <c r="Q460" s="207" t="s">
        <v>9</v>
      </c>
      <c r="S460" s="82" t="s">
        <v>466</v>
      </c>
      <c r="T460" s="81"/>
      <c r="U460" s="81"/>
      <c r="V460" s="81"/>
      <c r="W460" s="207"/>
      <c r="X460" s="207"/>
      <c r="Y460" s="82"/>
      <c r="Z460" s="81"/>
      <c r="AA460" t="s">
        <v>461</v>
      </c>
      <c r="AC460" s="81"/>
      <c r="AE460" s="2"/>
      <c r="AF460" s="2"/>
    </row>
    <row r="461" spans="1:32">
      <c r="B461" s="2"/>
      <c r="C461" s="2"/>
      <c r="E461" s="298"/>
      <c r="F461" s="298"/>
      <c r="G461" s="298"/>
      <c r="H461" s="298"/>
      <c r="I461" s="298"/>
      <c r="J461" s="298"/>
      <c r="K461" s="75"/>
      <c r="P461" s="278"/>
      <c r="Q461" s="288"/>
      <c r="S461" s="82"/>
      <c r="T461" s="81"/>
      <c r="U461" s="81"/>
      <c r="V461" s="81"/>
      <c r="W461" s="288"/>
      <c r="X461" s="288"/>
      <c r="Y461" s="82"/>
      <c r="Z461" s="81"/>
      <c r="AC461" s="81"/>
      <c r="AE461" s="2"/>
      <c r="AF461" s="2"/>
    </row>
    <row r="462" spans="1:32">
      <c r="A462" t="s">
        <v>468</v>
      </c>
      <c r="E462" s="204" t="s">
        <v>445</v>
      </c>
      <c r="F462" s="204"/>
      <c r="G462" s="204"/>
      <c r="H462" s="204"/>
      <c r="I462" s="204"/>
      <c r="J462" s="204"/>
      <c r="K462" s="75" t="s">
        <v>189</v>
      </c>
      <c r="O462" t="s">
        <v>11</v>
      </c>
      <c r="P462" s="177">
        <v>2</v>
      </c>
      <c r="Q462" s="207" t="s">
        <v>9</v>
      </c>
      <c r="S462" s="82" t="s">
        <v>466</v>
      </c>
      <c r="T462" s="81"/>
      <c r="U462" s="81"/>
      <c r="V462" s="81"/>
      <c r="W462" s="81"/>
      <c r="X462" s="81"/>
      <c r="Y462" s="81"/>
      <c r="Z462" s="81"/>
      <c r="AA462" t="s">
        <v>461</v>
      </c>
      <c r="AC462" s="81"/>
      <c r="AE462" s="2"/>
      <c r="AF462" s="2"/>
    </row>
    <row r="463" spans="1:32">
      <c r="E463" s="298"/>
      <c r="F463" s="298"/>
      <c r="G463" s="298"/>
      <c r="H463" s="298"/>
      <c r="I463" s="298"/>
      <c r="J463" s="298"/>
      <c r="K463" s="75"/>
      <c r="P463" s="278"/>
      <c r="Q463" s="288"/>
      <c r="S463" s="82"/>
      <c r="T463" s="81"/>
      <c r="U463" s="81"/>
      <c r="V463" s="81"/>
      <c r="W463" s="81"/>
      <c r="X463" s="81"/>
      <c r="Y463" s="81"/>
      <c r="Z463" s="81"/>
      <c r="AC463" s="81"/>
      <c r="AE463" s="2"/>
      <c r="AF463" s="2"/>
    </row>
    <row r="464" spans="1:32">
      <c r="A464" t="s">
        <v>469</v>
      </c>
      <c r="B464" s="2"/>
      <c r="C464" s="2"/>
      <c r="E464" s="204" t="s">
        <v>177</v>
      </c>
      <c r="F464" s="204"/>
      <c r="G464" s="204"/>
      <c r="H464" s="204"/>
      <c r="I464" s="204"/>
      <c r="J464" s="204"/>
      <c r="K464" s="75" t="s">
        <v>188</v>
      </c>
      <c r="O464" t="s">
        <v>11</v>
      </c>
      <c r="P464" s="177">
        <v>1</v>
      </c>
      <c r="Q464" s="207" t="s">
        <v>9</v>
      </c>
      <c r="S464" s="82" t="s">
        <v>458</v>
      </c>
      <c r="T464" s="81"/>
      <c r="U464" s="81"/>
      <c r="V464" s="81"/>
      <c r="W464" s="207"/>
      <c r="X464" s="207"/>
      <c r="Y464" s="82"/>
      <c r="Z464" s="81"/>
      <c r="AA464" t="s">
        <v>461</v>
      </c>
      <c r="AC464" s="81"/>
      <c r="AE464" s="2"/>
      <c r="AF464" s="2"/>
    </row>
    <row r="465" spans="1:32">
      <c r="B465" s="2"/>
      <c r="C465" s="2"/>
      <c r="E465" s="298"/>
      <c r="F465" s="298"/>
      <c r="G465" s="298"/>
      <c r="H465" s="298"/>
      <c r="I465" s="298"/>
      <c r="J465" s="298"/>
      <c r="K465" s="75"/>
      <c r="P465" s="278"/>
      <c r="Q465" s="288"/>
      <c r="S465" s="82"/>
      <c r="T465" s="81"/>
      <c r="U465" s="81"/>
      <c r="V465" s="81"/>
      <c r="W465" s="288"/>
      <c r="X465" s="288"/>
      <c r="Y465" s="82"/>
      <c r="Z465" s="81"/>
      <c r="AC465" s="81"/>
      <c r="AE465" s="2"/>
      <c r="AF465" s="2"/>
    </row>
    <row r="466" spans="1:32">
      <c r="A466" t="s">
        <v>470</v>
      </c>
      <c r="E466" s="204" t="s">
        <v>177</v>
      </c>
      <c r="F466" s="204"/>
      <c r="G466" s="204"/>
      <c r="H466" s="204"/>
      <c r="I466" s="204"/>
      <c r="J466" s="204"/>
      <c r="K466" s="75" t="s">
        <v>705</v>
      </c>
      <c r="O466" t="s">
        <v>11</v>
      </c>
      <c r="P466" s="177">
        <v>1</v>
      </c>
      <c r="Q466" s="207" t="s">
        <v>9</v>
      </c>
      <c r="S466" s="82" t="s">
        <v>464</v>
      </c>
      <c r="T466" s="81"/>
      <c r="U466" s="81"/>
      <c r="V466" s="81"/>
      <c r="W466" s="81" t="s">
        <v>472</v>
      </c>
      <c r="Y466" s="214"/>
      <c r="Z466" s="214"/>
      <c r="AA466" t="s">
        <v>483</v>
      </c>
      <c r="AC466" s="81"/>
      <c r="AE466" s="2"/>
      <c r="AF466" s="2"/>
    </row>
    <row r="467" spans="1:32">
      <c r="E467" s="298"/>
      <c r="F467" s="298"/>
      <c r="G467" s="298"/>
      <c r="H467" s="298"/>
      <c r="I467" s="298"/>
      <c r="J467" s="298"/>
      <c r="K467" s="75"/>
      <c r="P467" s="278"/>
      <c r="Q467" s="288"/>
      <c r="S467" s="82"/>
      <c r="T467" s="81"/>
      <c r="U467" s="81"/>
      <c r="V467" s="81"/>
      <c r="W467" s="81"/>
      <c r="Y467" s="214"/>
      <c r="Z467" s="214"/>
      <c r="AC467" s="81"/>
      <c r="AE467" s="2"/>
      <c r="AF467" s="2"/>
    </row>
    <row r="468" spans="1:32">
      <c r="A468" t="s">
        <v>471</v>
      </c>
      <c r="E468" s="204" t="s">
        <v>177</v>
      </c>
      <c r="F468" s="204"/>
      <c r="G468" s="204"/>
      <c r="H468" s="204"/>
      <c r="I468" s="204"/>
      <c r="J468" s="204"/>
      <c r="K468" s="75" t="s">
        <v>188</v>
      </c>
      <c r="O468" t="s">
        <v>11</v>
      </c>
      <c r="P468" s="177">
        <v>2</v>
      </c>
      <c r="Q468" s="207" t="s">
        <v>9</v>
      </c>
      <c r="S468" s="82" t="s">
        <v>464</v>
      </c>
      <c r="T468" s="81"/>
      <c r="U468" s="81"/>
      <c r="V468" s="81"/>
      <c r="W468" s="81"/>
      <c r="X468" s="81"/>
      <c r="Y468" s="81"/>
      <c r="Z468" s="81"/>
      <c r="AA468" t="s">
        <v>461</v>
      </c>
      <c r="AC468" s="81"/>
      <c r="AE468" s="2"/>
      <c r="AF468" s="2"/>
    </row>
    <row r="469" spans="1:32">
      <c r="E469" s="515"/>
      <c r="F469" s="515"/>
      <c r="G469" s="515"/>
      <c r="H469" s="515"/>
      <c r="I469" s="515"/>
      <c r="J469" s="515"/>
      <c r="K469" s="75"/>
      <c r="P469" s="500"/>
      <c r="Q469" s="504"/>
      <c r="S469" s="82"/>
      <c r="T469" s="81"/>
      <c r="U469" s="81"/>
      <c r="V469" s="81"/>
      <c r="W469" s="81"/>
      <c r="X469" s="81"/>
      <c r="Y469" s="81"/>
      <c r="Z469" s="81"/>
      <c r="AC469" s="81"/>
      <c r="AE469" s="2"/>
      <c r="AF469" s="2"/>
    </row>
    <row r="470" spans="1:32">
      <c r="A470" s="492" t="s">
        <v>707</v>
      </c>
      <c r="B470" s="492"/>
      <c r="C470" s="492"/>
      <c r="D470" s="492"/>
      <c r="E470" s="493" t="s">
        <v>445</v>
      </c>
      <c r="F470" s="493"/>
      <c r="G470" s="493"/>
      <c r="H470" s="493"/>
      <c r="I470" s="493"/>
      <c r="J470" s="493"/>
      <c r="K470" s="494" t="s">
        <v>189</v>
      </c>
      <c r="L470" s="492"/>
      <c r="M470" s="492"/>
      <c r="N470" s="492"/>
      <c r="O470" s="492" t="s">
        <v>11</v>
      </c>
      <c r="P470" s="495">
        <v>1</v>
      </c>
      <c r="Q470" s="496" t="s">
        <v>9</v>
      </c>
      <c r="R470" s="492"/>
      <c r="S470" s="497" t="s">
        <v>458</v>
      </c>
      <c r="T470" s="498"/>
      <c r="U470" s="498"/>
      <c r="V470" s="498"/>
      <c r="W470" s="498"/>
      <c r="X470" s="492"/>
      <c r="Y470" s="499"/>
      <c r="Z470" s="499"/>
      <c r="AA470" t="s">
        <v>461</v>
      </c>
      <c r="AC470" s="81"/>
      <c r="AE470" s="2"/>
      <c r="AF470" s="2"/>
    </row>
    <row r="471" spans="1:32">
      <c r="A471" s="492"/>
      <c r="B471" s="492"/>
      <c r="C471" s="492"/>
      <c r="D471" s="492"/>
      <c r="E471" s="493"/>
      <c r="F471" s="493"/>
      <c r="G471" s="493"/>
      <c r="H471" s="493"/>
      <c r="I471" s="493"/>
      <c r="J471" s="493"/>
      <c r="K471" s="494"/>
      <c r="L471" s="492"/>
      <c r="M471" s="492"/>
      <c r="N471" s="492"/>
      <c r="O471" s="492"/>
      <c r="P471" s="495"/>
      <c r="Q471" s="496"/>
      <c r="R471" s="492"/>
      <c r="S471" s="497"/>
      <c r="T471" s="498"/>
      <c r="U471" s="498"/>
      <c r="V471" s="498"/>
      <c r="W471" s="498"/>
      <c r="X471" s="492"/>
      <c r="Y471" s="499"/>
      <c r="Z471" s="499"/>
      <c r="AC471" s="81"/>
      <c r="AE471" s="2"/>
      <c r="AF471" s="2"/>
    </row>
    <row r="472" spans="1:32">
      <c r="A472" t="s">
        <v>473</v>
      </c>
      <c r="E472" s="204" t="s">
        <v>445</v>
      </c>
      <c r="F472" s="204"/>
      <c r="G472" s="204"/>
      <c r="H472" s="204"/>
      <c r="I472" s="204"/>
      <c r="J472" s="204"/>
      <c r="K472" s="75" t="s">
        <v>189</v>
      </c>
      <c r="O472" t="s">
        <v>11</v>
      </c>
      <c r="P472" s="177">
        <v>2</v>
      </c>
      <c r="Q472" s="207" t="s">
        <v>9</v>
      </c>
      <c r="S472" s="82" t="s">
        <v>466</v>
      </c>
      <c r="T472" s="81"/>
      <c r="U472" s="81"/>
      <c r="V472" s="81"/>
      <c r="W472" s="81"/>
      <c r="X472" s="81"/>
      <c r="Y472" s="81"/>
      <c r="Z472" s="81"/>
      <c r="AA472" t="s">
        <v>461</v>
      </c>
      <c r="AC472" s="81"/>
      <c r="AE472" s="2"/>
      <c r="AF472" s="2"/>
    </row>
    <row r="473" spans="1:32">
      <c r="E473" s="515"/>
      <c r="F473" s="515"/>
      <c r="G473" s="515"/>
      <c r="H473" s="515"/>
      <c r="I473" s="515"/>
      <c r="J473" s="515"/>
      <c r="K473" s="75"/>
      <c r="P473" s="500"/>
      <c r="Q473" s="504"/>
      <c r="S473" s="82"/>
      <c r="T473" s="81"/>
      <c r="U473" s="81"/>
      <c r="V473" s="81"/>
      <c r="W473" s="81"/>
      <c r="X473" s="81"/>
      <c r="Y473" s="81"/>
      <c r="Z473" s="81"/>
      <c r="AC473" s="81"/>
      <c r="AE473" s="2"/>
      <c r="AF473" s="2"/>
    </row>
    <row r="474" spans="1:32">
      <c r="A474" t="s">
        <v>474</v>
      </c>
      <c r="B474" s="2"/>
      <c r="C474" s="2"/>
      <c r="E474" s="204" t="s">
        <v>445</v>
      </c>
      <c r="F474" s="204"/>
      <c r="G474" s="204"/>
      <c r="H474" s="204"/>
      <c r="I474" s="204"/>
      <c r="J474" s="204"/>
      <c r="K474" s="75" t="s">
        <v>189</v>
      </c>
      <c r="O474" t="s">
        <v>11</v>
      </c>
      <c r="P474" s="177">
        <v>1</v>
      </c>
      <c r="Q474" s="207" t="s">
        <v>9</v>
      </c>
      <c r="S474" s="82" t="s">
        <v>458</v>
      </c>
      <c r="T474" s="81"/>
      <c r="U474" s="81"/>
      <c r="V474" s="81"/>
      <c r="W474" s="81"/>
      <c r="X474" s="81"/>
      <c r="Y474" s="81"/>
      <c r="Z474" s="81"/>
      <c r="AA474" t="s">
        <v>461</v>
      </c>
      <c r="AC474" s="81"/>
      <c r="AE474" s="2"/>
      <c r="AF474" s="2"/>
    </row>
    <row r="475" spans="1:32">
      <c r="B475" s="2"/>
      <c r="C475" s="2"/>
      <c r="E475" s="515"/>
      <c r="F475" s="515"/>
      <c r="G475" s="515"/>
      <c r="H475" s="515"/>
      <c r="I475" s="515"/>
      <c r="J475" s="515"/>
      <c r="K475" s="75"/>
      <c r="P475" s="500"/>
      <c r="Q475" s="504"/>
      <c r="S475" s="82"/>
      <c r="T475" s="81"/>
      <c r="U475" s="81"/>
      <c r="V475" s="81"/>
      <c r="W475" s="81"/>
      <c r="X475" s="81"/>
      <c r="Y475" s="81"/>
      <c r="Z475" s="81"/>
      <c r="AC475" s="81"/>
      <c r="AE475" s="2"/>
      <c r="AF475" s="2"/>
    </row>
    <row r="476" spans="1:32">
      <c r="A476" t="s">
        <v>475</v>
      </c>
      <c r="B476" s="2"/>
      <c r="C476" s="2"/>
      <c r="E476" s="204" t="s">
        <v>445</v>
      </c>
      <c r="F476" s="204"/>
      <c r="G476" s="204"/>
      <c r="H476" s="204"/>
      <c r="I476" s="204"/>
      <c r="J476" s="204"/>
      <c r="K476" s="75" t="s">
        <v>189</v>
      </c>
      <c r="O476" t="s">
        <v>11</v>
      </c>
      <c r="P476" s="177">
        <v>1</v>
      </c>
      <c r="Q476" s="207" t="s">
        <v>9</v>
      </c>
      <c r="S476" s="82" t="s">
        <v>458</v>
      </c>
      <c r="T476" s="81"/>
      <c r="U476" s="81"/>
      <c r="V476" s="81"/>
      <c r="W476" s="81"/>
      <c r="X476" s="81"/>
      <c r="Y476" s="81"/>
      <c r="Z476" s="81"/>
      <c r="AA476" t="s">
        <v>461</v>
      </c>
      <c r="AC476" s="81"/>
      <c r="AE476" s="2"/>
      <c r="AF476" s="2"/>
    </row>
    <row r="477" spans="1:32">
      <c r="B477" s="2"/>
      <c r="C477" s="2"/>
      <c r="E477" s="237"/>
      <c r="F477" s="237"/>
      <c r="G477" s="237"/>
      <c r="H477" s="237"/>
      <c r="I477" s="237"/>
      <c r="J477" s="237"/>
      <c r="K477" s="75"/>
      <c r="P477" s="225">
        <f>SUM(P452:P476)</f>
        <v>19</v>
      </c>
      <c r="Q477" s="235" t="s">
        <v>32</v>
      </c>
      <c r="R477">
        <v>2</v>
      </c>
      <c r="S477" s="82" t="s">
        <v>11</v>
      </c>
      <c r="T477" s="638">
        <f>P477+R477</f>
        <v>21</v>
      </c>
      <c r="U477" s="638"/>
      <c r="V477" s="638"/>
      <c r="W477" s="81" t="s">
        <v>481</v>
      </c>
      <c r="X477" s="81"/>
      <c r="Y477" s="81" t="s">
        <v>482</v>
      </c>
      <c r="Z477" s="81"/>
      <c r="AC477" s="81"/>
      <c r="AE477" s="2"/>
      <c r="AF477" s="2"/>
    </row>
    <row r="478" spans="1:32">
      <c r="A478" t="s">
        <v>476</v>
      </c>
      <c r="B478" s="2"/>
      <c r="C478" s="2"/>
      <c r="E478" s="204"/>
      <c r="F478" s="204"/>
      <c r="G478" s="204"/>
      <c r="H478" s="204"/>
      <c r="I478" s="204"/>
      <c r="J478" s="204"/>
      <c r="K478" s="75"/>
      <c r="P478" s="177" t="s">
        <v>360</v>
      </c>
      <c r="Q478" s="207"/>
      <c r="S478" s="82"/>
      <c r="T478" s="81"/>
      <c r="U478" s="81"/>
      <c r="V478" s="81"/>
      <c r="W478" s="81"/>
      <c r="X478" s="81"/>
      <c r="Y478" s="81"/>
      <c r="Z478" s="81"/>
      <c r="AC478" s="81"/>
      <c r="AE478" s="2"/>
      <c r="AF478" s="2"/>
    </row>
    <row r="479" spans="1:32">
      <c r="B479" s="2"/>
      <c r="C479" s="2"/>
      <c r="E479" s="515"/>
      <c r="F479" s="515"/>
      <c r="G479" s="515"/>
      <c r="H479" s="515"/>
      <c r="I479" s="515"/>
      <c r="J479" s="515"/>
      <c r="K479" s="75"/>
      <c r="P479" s="500"/>
      <c r="Q479" s="504"/>
      <c r="S479" s="82"/>
      <c r="T479" s="81"/>
      <c r="U479" s="81"/>
      <c r="V479" s="81"/>
      <c r="W479" s="81"/>
      <c r="X479" s="81"/>
      <c r="Y479" s="81"/>
      <c r="Z479" s="81"/>
      <c r="AC479" s="81"/>
      <c r="AE479" s="2"/>
      <c r="AF479" s="2"/>
    </row>
    <row r="480" spans="1:32">
      <c r="B480" s="2"/>
      <c r="C480" s="82" t="s">
        <v>458</v>
      </c>
      <c r="D480" s="81"/>
      <c r="E480" s="81"/>
      <c r="F480" s="81"/>
      <c r="G480" s="237"/>
      <c r="H480" s="237" t="s">
        <v>11</v>
      </c>
      <c r="I480" s="586">
        <v>8</v>
      </c>
      <c r="J480" s="586"/>
      <c r="K480" s="75"/>
      <c r="N480" t="s">
        <v>706</v>
      </c>
      <c r="P480" s="225"/>
      <c r="Q480" s="235"/>
      <c r="S480" s="82"/>
      <c r="T480" s="81"/>
      <c r="U480" s="81"/>
      <c r="V480" s="81"/>
      <c r="W480" s="81"/>
      <c r="X480" s="81"/>
      <c r="Y480" s="81"/>
      <c r="Z480" s="81"/>
      <c r="AC480" s="81"/>
      <c r="AE480" s="2"/>
      <c r="AF480" s="2"/>
    </row>
    <row r="481" spans="2:33">
      <c r="B481" s="2"/>
      <c r="C481" s="82" t="s">
        <v>466</v>
      </c>
      <c r="D481" s="81"/>
      <c r="E481" s="81"/>
      <c r="F481" s="81"/>
      <c r="G481" s="237"/>
      <c r="H481" s="237" t="s">
        <v>11</v>
      </c>
      <c r="I481" s="586">
        <v>7</v>
      </c>
      <c r="J481" s="586"/>
      <c r="K481" s="75"/>
      <c r="P481" s="225"/>
      <c r="Q481" s="235"/>
      <c r="S481" s="82"/>
      <c r="T481" s="81"/>
      <c r="U481" s="81"/>
      <c r="V481" s="81"/>
      <c r="W481" s="81"/>
      <c r="X481" s="81"/>
      <c r="Y481" s="81"/>
      <c r="Z481" s="81"/>
      <c r="AC481" s="81"/>
      <c r="AE481" s="2"/>
      <c r="AF481" s="2"/>
    </row>
    <row r="482" spans="2:33">
      <c r="B482" s="2"/>
      <c r="C482" s="82" t="s">
        <v>464</v>
      </c>
      <c r="D482" s="81"/>
      <c r="E482" s="81"/>
      <c r="F482" s="81"/>
      <c r="G482" s="237"/>
      <c r="H482" s="237" t="s">
        <v>11</v>
      </c>
      <c r="I482" s="586">
        <v>6</v>
      </c>
      <c r="J482" s="586"/>
      <c r="K482" s="75"/>
      <c r="N482" t="s">
        <v>708</v>
      </c>
      <c r="P482" s="490"/>
      <c r="Q482" s="491"/>
      <c r="S482" s="82"/>
      <c r="T482" s="81"/>
      <c r="U482" s="81"/>
      <c r="V482" s="81"/>
      <c r="W482" s="81"/>
      <c r="X482" s="81"/>
      <c r="Y482" s="81"/>
      <c r="Z482" s="81"/>
      <c r="AC482" s="81"/>
      <c r="AE482" s="2"/>
      <c r="AF482" s="2"/>
    </row>
    <row r="483" spans="2:33">
      <c r="B483" s="2"/>
      <c r="C483" s="2"/>
      <c r="E483" s="237"/>
      <c r="F483" s="237"/>
      <c r="G483" s="237"/>
      <c r="H483" s="237"/>
      <c r="I483" s="586">
        <f>SUM(I480:I482)</f>
        <v>21</v>
      </c>
      <c r="J483" s="586"/>
      <c r="K483" s="81" t="s">
        <v>481</v>
      </c>
      <c r="L483" s="81"/>
      <c r="M483" s="81" t="s">
        <v>482</v>
      </c>
      <c r="N483" s="81"/>
      <c r="Q483" s="81"/>
      <c r="S483" s="82"/>
      <c r="T483" s="81"/>
      <c r="U483" s="81"/>
      <c r="V483" s="81"/>
      <c r="W483" s="81"/>
      <c r="X483" s="81"/>
      <c r="Y483" s="81"/>
      <c r="Z483" s="81"/>
      <c r="AC483" s="81"/>
      <c r="AE483" s="2"/>
      <c r="AF483" s="2"/>
    </row>
    <row r="484" spans="2:33">
      <c r="B484" s="2"/>
      <c r="C484" s="2"/>
      <c r="E484" s="13"/>
      <c r="F484" s="13"/>
      <c r="G484" s="13"/>
      <c r="H484" s="13"/>
      <c r="I484" s="13"/>
      <c r="J484" s="13"/>
      <c r="K484" s="13"/>
      <c r="L484" s="13"/>
      <c r="M484" s="13"/>
      <c r="N484" s="13"/>
      <c r="O484" s="13"/>
      <c r="P484" s="13"/>
      <c r="Q484" s="2"/>
      <c r="R484" s="2"/>
      <c r="S484" s="73"/>
      <c r="T484" s="2"/>
      <c r="U484" s="82"/>
      <c r="V484" s="82"/>
      <c r="W484" s="82"/>
      <c r="X484" s="82"/>
      <c r="Y484" s="82"/>
      <c r="Z484" s="81"/>
      <c r="AA484" s="81"/>
      <c r="AB484" s="81"/>
      <c r="AC484" s="81"/>
      <c r="AD484" s="81"/>
      <c r="AF484" s="2"/>
      <c r="AG484" s="2"/>
    </row>
    <row r="485" spans="2:33">
      <c r="B485" s="2"/>
      <c r="C485" s="2"/>
      <c r="D485" s="2"/>
      <c r="E485" s="2"/>
      <c r="F485" s="13"/>
      <c r="G485" s="13"/>
      <c r="H485" s="13"/>
      <c r="I485" s="13"/>
      <c r="J485" s="13"/>
      <c r="K485" s="13" t="s">
        <v>44</v>
      </c>
      <c r="L485" s="13"/>
      <c r="M485" s="13"/>
      <c r="N485" s="2"/>
      <c r="O485" s="2"/>
      <c r="P485" s="2"/>
      <c r="Q485" s="2"/>
      <c r="R485" s="2"/>
      <c r="S485" s="2"/>
      <c r="T485" s="2"/>
      <c r="U485" s="2"/>
      <c r="V485" s="600"/>
      <c r="W485" s="600"/>
      <c r="X485" s="600"/>
      <c r="Y485" s="600"/>
      <c r="Z485" s="600"/>
      <c r="AA485" s="611"/>
      <c r="AB485" s="611"/>
      <c r="AC485" s="611"/>
      <c r="AD485" s="611"/>
      <c r="AE485" s="611"/>
      <c r="AF485" s="2"/>
      <c r="AG485" s="2"/>
    </row>
    <row r="486" spans="2:33">
      <c r="B486" s="2"/>
      <c r="C486" s="2"/>
      <c r="D486" s="2"/>
      <c r="E486" s="2"/>
      <c r="F486" s="2"/>
      <c r="G486" s="2"/>
      <c r="H486" s="2"/>
      <c r="I486" s="2"/>
      <c r="J486" s="2"/>
      <c r="K486" s="2"/>
      <c r="L486" s="2"/>
      <c r="M486" s="2"/>
      <c r="N486" s="2"/>
      <c r="O486" s="2"/>
      <c r="P486" s="2"/>
      <c r="Q486" s="2"/>
      <c r="R486" s="2"/>
      <c r="S486" s="2"/>
      <c r="T486" s="2"/>
      <c r="U486" s="2"/>
      <c r="V486" s="608" t="s">
        <v>1</v>
      </c>
      <c r="W486" s="608"/>
      <c r="X486" s="608"/>
      <c r="Y486" s="608"/>
      <c r="Z486" s="608"/>
      <c r="AA486" s="609">
        <v>1.6</v>
      </c>
      <c r="AB486" s="609"/>
      <c r="AC486" s="609"/>
      <c r="AD486" s="609"/>
      <c r="AE486" s="609"/>
      <c r="AF486" s="2"/>
      <c r="AG486" s="2"/>
    </row>
    <row r="487" spans="2:33">
      <c r="B487" s="2"/>
      <c r="C487" s="2"/>
      <c r="D487" s="2"/>
      <c r="E487" s="2"/>
      <c r="F487" s="2"/>
      <c r="G487" s="2"/>
      <c r="H487" s="2"/>
      <c r="I487" s="2"/>
      <c r="J487" s="2"/>
      <c r="K487" s="2"/>
      <c r="L487" s="2"/>
      <c r="M487" s="2"/>
      <c r="N487" s="2"/>
      <c r="O487" s="2"/>
      <c r="P487" s="2"/>
      <c r="Q487" s="2"/>
      <c r="R487" s="2"/>
      <c r="S487" s="2"/>
      <c r="T487" s="2"/>
      <c r="U487" s="2"/>
      <c r="V487" s="608" t="s">
        <v>45</v>
      </c>
      <c r="W487" s="608"/>
      <c r="X487" s="608"/>
      <c r="Y487" s="608"/>
      <c r="Z487" s="608"/>
      <c r="AA487" s="609">
        <v>1.6</v>
      </c>
      <c r="AB487" s="609"/>
      <c r="AC487" s="609"/>
      <c r="AD487" s="609"/>
      <c r="AE487" s="609"/>
      <c r="AF487" s="2"/>
      <c r="AG487" s="2"/>
    </row>
    <row r="488" spans="2:33">
      <c r="B488" s="2"/>
      <c r="C488" s="2"/>
      <c r="D488" s="2"/>
      <c r="E488" s="2"/>
      <c r="F488" s="2"/>
      <c r="G488" s="2"/>
      <c r="H488" s="2"/>
      <c r="I488" s="2"/>
      <c r="J488" s="2"/>
      <c r="K488" s="2"/>
      <c r="L488" s="2"/>
      <c r="M488" s="2"/>
      <c r="N488" s="2"/>
      <c r="O488" s="2"/>
      <c r="P488" s="2"/>
      <c r="Q488" s="2"/>
      <c r="R488" s="2"/>
      <c r="S488" s="2"/>
      <c r="T488" s="2"/>
      <c r="U488" s="2"/>
      <c r="V488" s="608" t="s">
        <v>46</v>
      </c>
      <c r="W488" s="608"/>
      <c r="X488" s="608"/>
      <c r="Y488" s="608"/>
      <c r="Z488" s="608"/>
      <c r="AA488" s="609">
        <v>0.25</v>
      </c>
      <c r="AB488" s="609"/>
      <c r="AC488" s="609"/>
      <c r="AD488" s="609"/>
      <c r="AE488" s="609"/>
      <c r="AF488" s="2"/>
      <c r="AG488" s="2"/>
    </row>
    <row r="489" spans="2:33">
      <c r="B489" s="2"/>
      <c r="C489" s="2"/>
      <c r="D489" s="2"/>
      <c r="E489" s="2"/>
      <c r="F489" s="2"/>
      <c r="G489" s="2"/>
      <c r="H489" s="2"/>
      <c r="I489" s="2"/>
      <c r="J489" s="2"/>
      <c r="K489" s="2"/>
      <c r="L489" s="2"/>
      <c r="M489" s="2"/>
      <c r="N489" s="2"/>
      <c r="O489" s="2"/>
      <c r="P489" s="2"/>
      <c r="Q489" s="2"/>
      <c r="R489" s="2"/>
      <c r="S489" s="2"/>
      <c r="T489" s="2"/>
      <c r="U489" s="2"/>
      <c r="V489" s="608" t="s">
        <v>21</v>
      </c>
      <c r="W489" s="608"/>
      <c r="X489" s="608"/>
      <c r="Y489" s="608"/>
      <c r="Z489" s="608"/>
      <c r="AA489" s="609">
        <v>1.2</v>
      </c>
      <c r="AB489" s="609"/>
      <c r="AC489" s="609"/>
      <c r="AD489" s="609"/>
      <c r="AE489" s="609"/>
      <c r="AF489" s="2"/>
      <c r="AG489" s="2"/>
    </row>
    <row r="490" spans="2:33">
      <c r="B490" s="2"/>
      <c r="C490" s="2"/>
      <c r="D490" s="2"/>
      <c r="E490" s="2"/>
      <c r="F490" s="2"/>
      <c r="G490" s="2"/>
      <c r="H490" s="2"/>
      <c r="I490" s="2"/>
      <c r="J490" s="2"/>
      <c r="K490" s="2"/>
      <c r="L490" s="2"/>
      <c r="M490" s="2"/>
      <c r="N490" s="2"/>
      <c r="O490" s="2"/>
      <c r="P490" s="2"/>
      <c r="Q490" s="208" t="s">
        <v>2</v>
      </c>
      <c r="R490" s="2"/>
      <c r="S490" s="2"/>
      <c r="T490" s="2"/>
      <c r="U490" s="2"/>
      <c r="V490" s="608" t="s">
        <v>47</v>
      </c>
      <c r="W490" s="608"/>
      <c r="X490" s="608"/>
      <c r="Y490" s="608"/>
      <c r="Z490" s="608"/>
      <c r="AA490" s="609">
        <v>1.2</v>
      </c>
      <c r="AB490" s="609"/>
      <c r="AC490" s="609"/>
      <c r="AD490" s="609"/>
      <c r="AE490" s="609"/>
      <c r="AF490" s="2"/>
      <c r="AG490" s="2"/>
    </row>
    <row r="491" spans="2:33">
      <c r="B491" s="2"/>
      <c r="C491" s="2"/>
      <c r="D491" s="2"/>
      <c r="E491" s="2"/>
      <c r="F491" s="2"/>
      <c r="G491" s="2"/>
      <c r="H491" s="2"/>
      <c r="I491" s="2"/>
      <c r="J491" s="2"/>
      <c r="K491" s="2"/>
      <c r="L491" s="2"/>
      <c r="M491" s="2"/>
      <c r="N491" s="2"/>
      <c r="O491" s="2"/>
      <c r="P491" s="2"/>
      <c r="Q491" s="2"/>
      <c r="R491" s="2"/>
      <c r="S491" s="2"/>
      <c r="T491" s="2"/>
      <c r="U491" s="2"/>
      <c r="V491" s="608" t="s">
        <v>48</v>
      </c>
      <c r="W491" s="608"/>
      <c r="X491" s="608"/>
      <c r="Y491" s="608"/>
      <c r="Z491" s="608"/>
      <c r="AA491" s="609">
        <v>0.4</v>
      </c>
      <c r="AB491" s="609"/>
      <c r="AC491" s="609"/>
      <c r="AD491" s="609"/>
      <c r="AE491" s="609"/>
      <c r="AF491" s="2"/>
      <c r="AG491" s="2"/>
    </row>
    <row r="492" spans="2:33">
      <c r="B492" s="2"/>
      <c r="C492" s="2"/>
      <c r="D492" s="2"/>
      <c r="E492" s="2"/>
      <c r="F492" s="2"/>
      <c r="G492" s="2"/>
      <c r="H492" s="2"/>
      <c r="I492" s="2"/>
      <c r="J492" s="2"/>
      <c r="K492" s="2"/>
      <c r="L492" s="2"/>
      <c r="M492" s="2"/>
      <c r="N492" s="2"/>
      <c r="O492" s="2"/>
      <c r="P492" s="2"/>
      <c r="Q492" s="2"/>
      <c r="R492" s="2"/>
      <c r="S492" s="2"/>
      <c r="T492" s="2"/>
      <c r="U492" s="2"/>
      <c r="V492" s="608" t="s">
        <v>49</v>
      </c>
      <c r="W492" s="608"/>
      <c r="X492" s="608"/>
      <c r="Y492" s="608"/>
      <c r="Z492" s="608"/>
      <c r="AA492" s="609">
        <v>1</v>
      </c>
      <c r="AB492" s="609"/>
      <c r="AC492" s="609"/>
      <c r="AD492" s="609"/>
      <c r="AE492" s="609"/>
      <c r="AF492" s="2"/>
      <c r="AG492" s="2"/>
    </row>
    <row r="493" spans="2:33">
      <c r="B493" s="2"/>
      <c r="C493" s="2"/>
      <c r="D493" s="2"/>
      <c r="E493" s="2"/>
      <c r="F493" s="2"/>
      <c r="G493" s="2"/>
      <c r="H493" s="2"/>
      <c r="I493" s="2"/>
      <c r="J493" s="2"/>
      <c r="K493" s="2"/>
      <c r="L493" s="2"/>
      <c r="M493" s="2"/>
      <c r="N493" s="2"/>
      <c r="O493" s="2"/>
      <c r="P493" s="2"/>
      <c r="Q493" s="2"/>
      <c r="R493" s="2"/>
      <c r="S493" s="2"/>
      <c r="T493" s="2"/>
      <c r="U493" s="2"/>
      <c r="V493" s="608" t="s">
        <v>50</v>
      </c>
      <c r="W493" s="608"/>
      <c r="X493" s="608"/>
      <c r="Y493" s="608"/>
      <c r="Z493" s="608"/>
      <c r="AA493" s="609">
        <v>0.2</v>
      </c>
      <c r="AB493" s="609"/>
      <c r="AC493" s="609"/>
      <c r="AD493" s="609"/>
      <c r="AE493" s="609"/>
      <c r="AF493" s="2"/>
      <c r="AG493" s="2"/>
    </row>
    <row r="494" spans="2:33">
      <c r="B494" s="2"/>
      <c r="C494" s="2"/>
      <c r="D494" s="2"/>
      <c r="E494" s="2"/>
      <c r="F494" s="2"/>
      <c r="G494" s="2"/>
      <c r="H494" s="2"/>
      <c r="I494" s="2"/>
      <c r="J494" s="2"/>
      <c r="K494" s="2"/>
      <c r="L494" s="2"/>
      <c r="M494" s="2"/>
      <c r="N494" s="2"/>
      <c r="O494" s="2"/>
      <c r="P494" s="2"/>
      <c r="Q494" s="2"/>
      <c r="R494" s="2"/>
      <c r="S494" s="2"/>
      <c r="T494" s="2"/>
      <c r="U494" s="2"/>
      <c r="V494" s="608" t="s">
        <v>5</v>
      </c>
      <c r="W494" s="608"/>
      <c r="X494" s="608"/>
      <c r="Y494" s="608"/>
      <c r="Z494" s="608"/>
      <c r="AA494" s="609">
        <v>0.2</v>
      </c>
      <c r="AB494" s="609"/>
      <c r="AC494" s="609"/>
      <c r="AD494" s="609"/>
      <c r="AE494" s="609"/>
      <c r="AF494" s="2"/>
      <c r="AG494" s="2"/>
    </row>
    <row r="495" spans="2:33">
      <c r="B495" s="2"/>
      <c r="C495" s="2" t="s">
        <v>44</v>
      </c>
      <c r="D495" s="2"/>
      <c r="E495" s="2"/>
      <c r="F495" s="2"/>
      <c r="G495" s="2"/>
      <c r="H495" s="2"/>
      <c r="I495" s="2"/>
      <c r="J495" s="2"/>
      <c r="K495" s="2"/>
      <c r="L495" s="2"/>
      <c r="M495" s="2"/>
      <c r="N495" s="2"/>
      <c r="O495" s="2"/>
      <c r="P495" s="2" t="s">
        <v>44</v>
      </c>
      <c r="Q495" s="2"/>
      <c r="R495" s="2"/>
      <c r="S495" s="2"/>
      <c r="T495" s="2"/>
      <c r="U495" s="2"/>
      <c r="V495" s="559" t="s">
        <v>60</v>
      </c>
      <c r="W495" s="559"/>
      <c r="X495" s="559"/>
      <c r="Y495" s="559"/>
      <c r="Z495" s="559"/>
      <c r="AA495" s="607">
        <v>0.5</v>
      </c>
      <c r="AB495" s="607"/>
      <c r="AC495" s="607"/>
      <c r="AD495" s="607"/>
      <c r="AE495" s="607"/>
      <c r="AF495" s="2"/>
      <c r="AG495" s="2"/>
    </row>
    <row r="496" spans="2:33">
      <c r="B496" s="2"/>
      <c r="C496" s="2"/>
      <c r="D496" s="2"/>
      <c r="E496" s="2"/>
      <c r="F496" s="2"/>
      <c r="G496" s="2"/>
      <c r="H496" s="13"/>
      <c r="I496" s="13" t="s">
        <v>51</v>
      </c>
      <c r="J496" s="13"/>
      <c r="K496" s="13"/>
      <c r="L496" s="13"/>
      <c r="M496" s="2"/>
      <c r="N496" s="2"/>
      <c r="O496" s="2"/>
      <c r="P496" s="2"/>
      <c r="Q496" s="2"/>
      <c r="R496" s="2"/>
      <c r="S496" s="2"/>
      <c r="T496" s="2"/>
      <c r="U496" s="2"/>
      <c r="V496" s="559" t="s">
        <v>63</v>
      </c>
      <c r="W496" s="559"/>
      <c r="X496" s="559"/>
      <c r="Y496" s="559"/>
      <c r="Z496" s="559"/>
      <c r="AA496" s="607">
        <v>0.4</v>
      </c>
      <c r="AB496" s="607"/>
      <c r="AC496" s="607"/>
      <c r="AD496" s="607"/>
      <c r="AE496" s="607"/>
      <c r="AF496" s="2"/>
      <c r="AG496" s="2"/>
    </row>
    <row r="497" spans="1:33">
      <c r="B497" s="2"/>
      <c r="C497" s="2"/>
      <c r="D497" s="2"/>
      <c r="E497" s="2"/>
      <c r="F497" s="2"/>
      <c r="G497" s="2"/>
      <c r="H497" s="2"/>
      <c r="I497" s="2"/>
      <c r="J497" s="2"/>
      <c r="K497" s="2"/>
      <c r="L497" s="2"/>
      <c r="M497" s="2"/>
      <c r="N497" s="2"/>
      <c r="O497" s="2"/>
      <c r="P497" s="2"/>
      <c r="Q497" s="2"/>
      <c r="R497" s="2"/>
      <c r="S497" s="2"/>
      <c r="T497" s="2"/>
      <c r="U497" s="2"/>
      <c r="V497" s="559" t="s">
        <v>65</v>
      </c>
      <c r="W497" s="559"/>
      <c r="X497" s="559"/>
      <c r="Y497" s="559"/>
      <c r="Z497" s="559"/>
      <c r="AA497" s="607">
        <v>0.1</v>
      </c>
      <c r="AB497" s="607"/>
      <c r="AC497" s="607"/>
      <c r="AD497" s="607"/>
      <c r="AE497" s="607"/>
      <c r="AF497" s="2"/>
      <c r="AG497" s="2"/>
    </row>
    <row r="498" spans="1:33">
      <c r="B498" s="2"/>
      <c r="C498" s="2"/>
      <c r="D498" s="2"/>
      <c r="E498" s="2"/>
      <c r="F498" s="2"/>
      <c r="G498" s="2"/>
      <c r="H498" s="2"/>
      <c r="I498" s="2"/>
      <c r="J498" s="2"/>
      <c r="K498" s="2"/>
      <c r="L498" s="2"/>
      <c r="M498" s="2"/>
      <c r="N498" s="2"/>
      <c r="O498" s="2"/>
      <c r="P498" s="2"/>
      <c r="Q498" s="2"/>
      <c r="R498" s="2"/>
      <c r="S498" s="2"/>
      <c r="T498" s="2"/>
      <c r="U498" s="2"/>
      <c r="V498" s="608" t="s">
        <v>52</v>
      </c>
      <c r="W498" s="608"/>
      <c r="X498" s="608"/>
      <c r="Y498" s="608"/>
      <c r="Z498" s="608"/>
      <c r="AA498" s="609">
        <v>1.2</v>
      </c>
      <c r="AB498" s="609"/>
      <c r="AC498" s="609"/>
      <c r="AD498" s="609"/>
      <c r="AE498" s="609"/>
      <c r="AF498" s="2"/>
      <c r="AG498" s="2"/>
    </row>
    <row r="499" spans="1:33">
      <c r="B499" s="2"/>
      <c r="C499" s="2"/>
      <c r="D499" s="2"/>
      <c r="E499" s="13" t="s">
        <v>13</v>
      </c>
      <c r="F499" s="2"/>
      <c r="G499" s="2"/>
      <c r="H499" s="2"/>
      <c r="I499" s="13"/>
      <c r="J499" s="13"/>
      <c r="K499" s="13" t="s">
        <v>3</v>
      </c>
      <c r="L499" s="13"/>
      <c r="M499" s="13"/>
      <c r="N499" s="2"/>
      <c r="O499" s="2"/>
      <c r="P499" s="13" t="s">
        <v>54</v>
      </c>
      <c r="Q499" s="2"/>
      <c r="R499" s="2"/>
      <c r="S499" s="13"/>
      <c r="T499" s="2"/>
      <c r="U499" s="603"/>
      <c r="V499" s="603"/>
      <c r="W499" s="603"/>
      <c r="X499" s="603"/>
      <c r="Y499" s="603"/>
      <c r="Z499" s="603"/>
      <c r="AA499" s="603"/>
      <c r="AB499" s="603"/>
      <c r="AC499" s="603"/>
      <c r="AD499" s="603"/>
      <c r="AE499" s="2"/>
      <c r="AF499" s="2"/>
      <c r="AG499" s="2"/>
    </row>
    <row r="500" spans="1:33">
      <c r="B500" s="2"/>
      <c r="C500" s="2"/>
      <c r="D500" s="2"/>
      <c r="E500" s="2"/>
      <c r="F500" s="2"/>
      <c r="G500" s="2"/>
      <c r="H500" s="2"/>
      <c r="I500" s="2"/>
      <c r="J500" s="2"/>
      <c r="K500" s="2"/>
      <c r="L500" s="2"/>
      <c r="M500" s="2"/>
      <c r="N500" s="2"/>
      <c r="O500" s="2"/>
      <c r="P500" s="2"/>
      <c r="Q500" s="2"/>
      <c r="R500" s="208" t="s">
        <v>57</v>
      </c>
      <c r="S500" s="13" t="s">
        <v>58</v>
      </c>
      <c r="T500" s="13"/>
      <c r="U500" s="603"/>
      <c r="V500" s="603"/>
      <c r="W500" s="603"/>
      <c r="X500" s="603"/>
      <c r="Y500" s="603"/>
      <c r="Z500" s="603"/>
      <c r="AA500" s="603"/>
      <c r="AB500" s="603"/>
      <c r="AC500" s="603"/>
      <c r="AD500" s="603"/>
      <c r="AE500" s="2"/>
      <c r="AF500" s="2"/>
      <c r="AG500" s="2"/>
    </row>
    <row r="501" spans="1:33">
      <c r="B501" s="2"/>
      <c r="C501" s="2"/>
      <c r="D501" s="2"/>
      <c r="E501" s="2"/>
      <c r="F501" s="2"/>
      <c r="G501" s="2"/>
      <c r="H501" s="2"/>
      <c r="I501" s="2"/>
      <c r="J501" s="2"/>
      <c r="K501" s="2"/>
      <c r="L501" s="2"/>
      <c r="M501" s="2"/>
      <c r="N501" s="2"/>
      <c r="O501" s="2"/>
      <c r="P501" s="2"/>
      <c r="Q501" s="2"/>
      <c r="R501" s="2"/>
      <c r="S501" s="2"/>
      <c r="T501" s="2"/>
      <c r="U501" s="604">
        <v>14</v>
      </c>
      <c r="V501" s="604"/>
      <c r="W501" s="604"/>
      <c r="X501" s="80" t="s">
        <v>11</v>
      </c>
      <c r="Y501" s="600" t="s">
        <v>175</v>
      </c>
      <c r="Z501" s="600"/>
      <c r="AA501" s="600"/>
      <c r="AB501" s="600"/>
      <c r="AC501" s="2"/>
      <c r="AD501" s="2" t="s">
        <v>176</v>
      </c>
      <c r="AE501" s="2"/>
      <c r="AF501" s="2"/>
      <c r="AG501" s="2"/>
    </row>
    <row r="502" spans="1:33">
      <c r="B502" s="2"/>
      <c r="C502" s="13" t="s">
        <v>7</v>
      </c>
      <c r="D502" s="2"/>
      <c r="E502" s="2"/>
      <c r="F502" s="2"/>
      <c r="G502" s="2"/>
      <c r="H502" s="2"/>
      <c r="I502" s="2"/>
      <c r="J502" s="2"/>
      <c r="K502" s="2"/>
      <c r="L502" s="2"/>
      <c r="M502" s="2"/>
      <c r="N502" s="2"/>
      <c r="O502" s="2"/>
      <c r="P502" s="13" t="s">
        <v>59</v>
      </c>
      <c r="Q502" s="2"/>
      <c r="R502" s="2"/>
      <c r="S502" s="2"/>
      <c r="T502" s="2"/>
      <c r="U502" s="605">
        <v>0</v>
      </c>
      <c r="V502" s="605"/>
      <c r="W502" s="605"/>
      <c r="X502" s="81" t="s">
        <v>11</v>
      </c>
      <c r="Y502" s="2" t="s">
        <v>181</v>
      </c>
      <c r="Z502" s="2"/>
      <c r="AA502" s="2"/>
      <c r="AB502" s="2"/>
      <c r="AC502" s="2"/>
      <c r="AD502" s="2"/>
      <c r="AE502" s="2"/>
      <c r="AF502" s="2"/>
      <c r="AG502" s="2"/>
    </row>
    <row r="503" spans="1:33">
      <c r="B503" s="2"/>
      <c r="C503" s="2"/>
      <c r="D503" s="2"/>
      <c r="O503" s="2"/>
      <c r="P503" s="2"/>
      <c r="Q503" s="2"/>
      <c r="R503" s="2"/>
      <c r="S503" s="2"/>
      <c r="T503" s="2"/>
      <c r="U503" s="605">
        <v>0</v>
      </c>
      <c r="V503" s="605"/>
      <c r="W503" s="605"/>
      <c r="X503" s="81" t="s">
        <v>11</v>
      </c>
      <c r="Y503" s="2" t="s">
        <v>181</v>
      </c>
      <c r="Z503" s="2"/>
      <c r="AA503" s="2"/>
      <c r="AB503" s="2"/>
      <c r="AC503" s="2"/>
      <c r="AD503" s="2"/>
      <c r="AE503" s="2"/>
      <c r="AF503" s="2"/>
      <c r="AG503" s="2"/>
    </row>
    <row r="504" spans="1:33">
      <c r="B504" s="2"/>
      <c r="C504" s="2"/>
      <c r="D504" s="2"/>
      <c r="E504" s="603"/>
      <c r="F504" s="603"/>
      <c r="G504" s="603"/>
      <c r="H504" s="603"/>
      <c r="I504" s="603"/>
      <c r="J504" s="603"/>
      <c r="K504" s="603"/>
      <c r="L504" s="603"/>
      <c r="M504" s="603"/>
      <c r="N504" s="603"/>
      <c r="O504" s="2"/>
      <c r="P504" s="2"/>
      <c r="Q504" s="2"/>
      <c r="R504" s="2"/>
      <c r="S504" s="2"/>
      <c r="T504" s="603"/>
      <c r="U504" s="603"/>
      <c r="V504" s="603"/>
      <c r="W504" s="603"/>
      <c r="X504" s="603"/>
      <c r="Y504" s="603"/>
      <c r="Z504" s="603"/>
      <c r="AA504" s="603"/>
      <c r="AB504" s="603"/>
      <c r="AC504" s="603"/>
      <c r="AD504" s="2"/>
      <c r="AE504" s="2"/>
      <c r="AF504" s="2"/>
      <c r="AG504" s="2"/>
    </row>
    <row r="505" spans="1:33">
      <c r="B505" s="2"/>
      <c r="C505" s="2"/>
      <c r="D505" s="2"/>
      <c r="E505" s="518"/>
      <c r="F505" s="518"/>
      <c r="G505" s="518"/>
      <c r="H505" s="518"/>
      <c r="I505" s="518"/>
      <c r="J505" s="518"/>
      <c r="K505" s="518"/>
      <c r="L505" s="518"/>
      <c r="M505" s="518"/>
      <c r="N505" s="518"/>
      <c r="O505" s="2"/>
      <c r="P505" s="2"/>
      <c r="Q505" s="2"/>
      <c r="R505" s="2"/>
      <c r="S505" s="2"/>
      <c r="T505" s="518"/>
      <c r="U505" s="518"/>
      <c r="V505" s="518"/>
      <c r="W505" s="518"/>
      <c r="X505" s="518"/>
      <c r="Y505" s="518"/>
      <c r="Z505" s="518"/>
      <c r="AA505" s="518"/>
      <c r="AB505" s="518"/>
      <c r="AC505" s="518"/>
      <c r="AD505" s="2"/>
      <c r="AE505" s="2"/>
      <c r="AF505" s="2"/>
      <c r="AG505" s="2"/>
    </row>
    <row r="506" spans="1:33">
      <c r="B506" s="13" t="s">
        <v>23</v>
      </c>
      <c r="C506" s="13"/>
      <c r="D506" s="13"/>
      <c r="E506" s="13"/>
      <c r="F506" s="13" t="s">
        <v>24</v>
      </c>
      <c r="G506" s="13"/>
      <c r="H506" s="13"/>
      <c r="I506" s="13"/>
      <c r="J506" s="13"/>
      <c r="K506" s="13"/>
      <c r="L506" s="13"/>
      <c r="M506" s="13"/>
      <c r="N506" s="13"/>
      <c r="O506" s="13"/>
      <c r="P506" s="13"/>
      <c r="Q506" s="13"/>
      <c r="R506" s="13"/>
      <c r="S506" s="13"/>
      <c r="T506" s="13"/>
      <c r="U506" s="13"/>
      <c r="V506" s="13"/>
      <c r="W506" s="13"/>
      <c r="X506" s="13"/>
      <c r="Y506" s="13"/>
      <c r="Z506" s="13"/>
      <c r="AA506" s="13" t="s">
        <v>25</v>
      </c>
      <c r="AB506" s="13"/>
      <c r="AC506" s="13"/>
      <c r="AD506" s="13"/>
      <c r="AE506" s="13"/>
      <c r="AF506" s="606" t="s">
        <v>26</v>
      </c>
      <c r="AG506" s="606"/>
    </row>
    <row r="507" spans="1:33">
      <c r="B507" s="13"/>
      <c r="C507" s="13"/>
      <c r="D507" s="13"/>
      <c r="E507" s="13"/>
      <c r="F507" s="13"/>
      <c r="G507" s="13"/>
      <c r="H507" s="13"/>
      <c r="I507" s="13"/>
      <c r="J507" s="13"/>
      <c r="K507" s="13"/>
      <c r="L507" s="13"/>
      <c r="M507" s="13"/>
      <c r="N507" s="13"/>
      <c r="O507" s="13"/>
      <c r="P507" s="13"/>
      <c r="Q507" s="13"/>
      <c r="R507" s="13"/>
      <c r="S507" s="13"/>
      <c r="T507" s="13"/>
      <c r="U507" s="13"/>
      <c r="V507" s="13"/>
      <c r="W507" s="13"/>
      <c r="X507" s="13"/>
      <c r="Y507" s="13"/>
      <c r="Z507" s="13"/>
      <c r="AA507" s="13"/>
      <c r="AB507" s="13"/>
      <c r="AC507" s="13"/>
      <c r="AD507" s="13"/>
      <c r="AE507" s="13"/>
      <c r="AF507" s="519"/>
      <c r="AG507" s="519"/>
    </row>
    <row r="508" spans="1:33">
      <c r="A508" s="1"/>
      <c r="B508" s="1" t="s">
        <v>27</v>
      </c>
      <c r="C508" s="1"/>
      <c r="D508" s="1"/>
      <c r="F508" t="s">
        <v>38</v>
      </c>
      <c r="G508" s="550">
        <f>AA486</f>
        <v>1.6</v>
      </c>
      <c r="H508" s="550"/>
      <c r="I508" t="s">
        <v>32</v>
      </c>
      <c r="J508" s="550">
        <f>AA487</f>
        <v>1.6</v>
      </c>
      <c r="K508" s="550"/>
      <c r="L508" t="s">
        <v>33</v>
      </c>
      <c r="M508" t="s">
        <v>10</v>
      </c>
      <c r="N508" s="14">
        <v>2</v>
      </c>
      <c r="O508" t="s">
        <v>32</v>
      </c>
      <c r="P508" s="550">
        <f>AA488</f>
        <v>0.25</v>
      </c>
      <c r="Q508" s="550"/>
      <c r="R508" t="s">
        <v>10</v>
      </c>
      <c r="S508" s="14">
        <v>2</v>
      </c>
      <c r="T508" t="s">
        <v>10</v>
      </c>
      <c r="U508" s="14">
        <v>2</v>
      </c>
      <c r="V508" t="s">
        <v>33</v>
      </c>
      <c r="W508" s="14" t="s">
        <v>10</v>
      </c>
      <c r="X508" s="550">
        <f>AA491</f>
        <v>0.4</v>
      </c>
      <c r="Y508" s="550"/>
      <c r="AA508" s="569">
        <f>((G508+J508)*N508+P508*S508*U508)*X508*U501</f>
        <v>41.440000000000005</v>
      </c>
      <c r="AB508" s="569"/>
      <c r="AC508" s="569"/>
      <c r="AD508" s="569"/>
      <c r="AE508" s="18"/>
    </row>
    <row r="509" spans="1:33">
      <c r="A509" s="1"/>
      <c r="B509" s="1"/>
      <c r="C509" s="1"/>
      <c r="D509" s="1"/>
      <c r="G509" s="502"/>
      <c r="H509" s="502"/>
      <c r="J509" s="502"/>
      <c r="K509" s="502"/>
      <c r="N509" s="14"/>
      <c r="P509" s="502"/>
      <c r="Q509" s="502"/>
      <c r="S509" s="14"/>
      <c r="U509" s="14"/>
      <c r="W509" s="14"/>
      <c r="X509" s="502"/>
      <c r="Y509" s="502"/>
      <c r="AA509" s="520"/>
      <c r="AB509" s="520"/>
      <c r="AC509" s="520"/>
      <c r="AD509" s="520"/>
      <c r="AE509" s="18"/>
    </row>
    <row r="510" spans="1:33">
      <c r="A510" s="177"/>
      <c r="B510" s="177"/>
      <c r="C510" s="177"/>
      <c r="F510" s="207"/>
      <c r="G510" t="s">
        <v>29</v>
      </c>
      <c r="AA510" s="188"/>
      <c r="AB510" s="188"/>
      <c r="AC510" s="188"/>
      <c r="AD510" s="188"/>
    </row>
    <row r="511" spans="1:33">
      <c r="A511" s="559"/>
      <c r="B511" s="559"/>
      <c r="C511" s="559"/>
      <c r="D511" s="559"/>
      <c r="E511" s="559"/>
      <c r="F511" t="s">
        <v>61</v>
      </c>
      <c r="AA511" s="188"/>
      <c r="AB511" s="188"/>
      <c r="AC511" s="188"/>
      <c r="AD511" s="188"/>
    </row>
    <row r="512" spans="1:33">
      <c r="A512" s="178"/>
      <c r="B512" s="178"/>
      <c r="C512" s="178"/>
      <c r="D512" s="178"/>
      <c r="E512" s="178"/>
      <c r="F512" t="s">
        <v>62</v>
      </c>
      <c r="AA512" s="188"/>
      <c r="AB512" s="188"/>
      <c r="AC512" s="188"/>
      <c r="AD512" s="188"/>
    </row>
    <row r="513" spans="1:33">
      <c r="A513" s="178"/>
      <c r="B513" s="178"/>
      <c r="C513" s="178"/>
      <c r="D513" s="178"/>
      <c r="E513" s="178"/>
      <c r="G513" s="565">
        <f>AA495</f>
        <v>0.5</v>
      </c>
      <c r="H513" s="565"/>
      <c r="I513" t="s">
        <v>10</v>
      </c>
      <c r="J513" s="552">
        <f>AA508</f>
        <v>41.440000000000005</v>
      </c>
      <c r="K513" s="552"/>
      <c r="L513" s="552"/>
      <c r="M513" s="180"/>
      <c r="AA513" s="566">
        <f>G513*J513</f>
        <v>20.720000000000002</v>
      </c>
      <c r="AB513" s="566"/>
      <c r="AC513" s="566"/>
      <c r="AD513" s="566"/>
      <c r="AE513" s="567" t="s">
        <v>28</v>
      </c>
      <c r="AF513" s="567"/>
    </row>
    <row r="514" spans="1:33">
      <c r="A514" s="501"/>
      <c r="B514" s="501"/>
      <c r="C514" s="501"/>
      <c r="D514" s="501"/>
      <c r="E514" s="501"/>
      <c r="G514" s="505"/>
      <c r="H514" s="505"/>
      <c r="J514" s="503"/>
      <c r="K514" s="503"/>
      <c r="L514" s="503"/>
      <c r="M514" s="503"/>
      <c r="AA514" s="513"/>
      <c r="AB514" s="513"/>
      <c r="AC514" s="513"/>
      <c r="AD514" s="513"/>
      <c r="AE514" s="514"/>
      <c r="AF514" s="514"/>
    </row>
    <row r="515" spans="1:33">
      <c r="A515" s="559"/>
      <c r="B515" s="559"/>
      <c r="C515" s="559"/>
      <c r="D515" s="559"/>
      <c r="E515" s="559"/>
      <c r="F515" t="s">
        <v>61</v>
      </c>
      <c r="AA515" s="188"/>
      <c r="AB515" s="188"/>
      <c r="AC515" s="188"/>
      <c r="AD515" s="188"/>
      <c r="AE515" s="188"/>
      <c r="AF515" s="188"/>
    </row>
    <row r="516" spans="1:33">
      <c r="A516" s="178"/>
      <c r="B516" s="178"/>
      <c r="C516" s="178"/>
      <c r="D516" s="178"/>
      <c r="E516" s="178"/>
      <c r="F516" t="s">
        <v>64</v>
      </c>
      <c r="AA516" s="188"/>
      <c r="AB516" s="188"/>
      <c r="AC516" s="188"/>
      <c r="AD516" s="188"/>
      <c r="AE516" s="188"/>
      <c r="AF516" s="188"/>
    </row>
    <row r="517" spans="1:33">
      <c r="A517" s="178"/>
      <c r="B517" s="178"/>
      <c r="C517" s="178"/>
      <c r="D517" s="178"/>
      <c r="E517" s="178"/>
      <c r="G517" s="565">
        <f>AA496</f>
        <v>0.4</v>
      </c>
      <c r="H517" s="565"/>
      <c r="I517" t="s">
        <v>10</v>
      </c>
      <c r="J517" s="552">
        <f>AA508</f>
        <v>41.440000000000005</v>
      </c>
      <c r="K517" s="552"/>
      <c r="L517" s="552"/>
      <c r="M517" s="180"/>
      <c r="AA517" s="566">
        <f>G517*J517</f>
        <v>16.576000000000004</v>
      </c>
      <c r="AB517" s="566"/>
      <c r="AC517" s="566"/>
      <c r="AD517" s="566"/>
      <c r="AE517" s="567" t="s">
        <v>28</v>
      </c>
      <c r="AF517" s="567"/>
    </row>
    <row r="518" spans="1:33">
      <c r="A518" s="501"/>
      <c r="B518" s="501"/>
      <c r="C518" s="501"/>
      <c r="D518" s="501"/>
      <c r="E518" s="501"/>
      <c r="G518" s="505"/>
      <c r="H518" s="505"/>
      <c r="J518" s="503"/>
      <c r="K518" s="503"/>
      <c r="L518" s="503"/>
      <c r="M518" s="503"/>
      <c r="AA518" s="513"/>
      <c r="AB518" s="513"/>
      <c r="AC518" s="513"/>
      <c r="AD518" s="513"/>
      <c r="AE518" s="514"/>
      <c r="AF518" s="514"/>
    </row>
    <row r="519" spans="1:33">
      <c r="A519" s="559"/>
      <c r="B519" s="559"/>
      <c r="C519" s="559"/>
      <c r="D519" s="559"/>
      <c r="E519" s="559"/>
      <c r="F519" t="s">
        <v>66</v>
      </c>
      <c r="AA519" s="188"/>
      <c r="AB519" s="188"/>
      <c r="AC519" s="188"/>
      <c r="AD519" s="188"/>
      <c r="AE519" s="188"/>
      <c r="AF519" s="188"/>
    </row>
    <row r="520" spans="1:33">
      <c r="A520" s="177"/>
      <c r="B520" s="177"/>
      <c r="C520" s="177"/>
      <c r="D520" s="177"/>
      <c r="E520" s="177"/>
      <c r="F520" t="s">
        <v>67</v>
      </c>
      <c r="AA520" s="188"/>
      <c r="AB520" s="188"/>
      <c r="AC520" s="188"/>
      <c r="AD520" s="188"/>
      <c r="AE520" s="188"/>
      <c r="AF520" s="188"/>
    </row>
    <row r="521" spans="1:33">
      <c r="A521" s="177"/>
      <c r="B521" s="177"/>
      <c r="C521" s="177"/>
      <c r="G521" s="565">
        <f>AA497</f>
        <v>0.1</v>
      </c>
      <c r="H521" s="565"/>
      <c r="I521" t="s">
        <v>10</v>
      </c>
      <c r="J521" s="552">
        <f>AA508</f>
        <v>41.440000000000005</v>
      </c>
      <c r="K521" s="552"/>
      <c r="L521" s="552"/>
      <c r="M521" s="180"/>
      <c r="AA521" s="566">
        <f>G521*J521</f>
        <v>4.144000000000001</v>
      </c>
      <c r="AB521" s="566"/>
      <c r="AC521" s="566"/>
      <c r="AD521" s="566"/>
      <c r="AE521" s="567" t="s">
        <v>28</v>
      </c>
      <c r="AF521" s="567"/>
    </row>
    <row r="522" spans="1:33">
      <c r="A522" s="500"/>
      <c r="B522" s="500"/>
      <c r="C522" s="500"/>
      <c r="G522" s="505"/>
      <c r="H522" s="505"/>
      <c r="J522" s="503"/>
      <c r="K522" s="503"/>
      <c r="L522" s="503"/>
      <c r="M522" s="503"/>
      <c r="AA522" s="513"/>
      <c r="AB522" s="513"/>
      <c r="AC522" s="513"/>
      <c r="AD522" s="513"/>
      <c r="AE522" s="514"/>
      <c r="AF522" s="514"/>
    </row>
    <row r="523" spans="1:33">
      <c r="A523" s="559"/>
      <c r="B523" s="559"/>
      <c r="C523" s="559"/>
      <c r="D523" s="559"/>
      <c r="E523" s="559"/>
      <c r="F523" t="s">
        <v>716</v>
      </c>
      <c r="P523" s="23"/>
      <c r="Q523" s="23"/>
      <c r="R523" s="23"/>
      <c r="S523" s="23"/>
      <c r="T523" s="23"/>
      <c r="U523" s="92"/>
      <c r="V523" s="92"/>
      <c r="W523" s="92"/>
      <c r="X523" s="92"/>
      <c r="Y523" s="92"/>
      <c r="Z523" s="92"/>
      <c r="AA523" s="92"/>
      <c r="AB523" s="590">
        <f>ROUND(Z525+Z526,2)*U501</f>
        <v>18.760000000000002</v>
      </c>
      <c r="AC523" s="590"/>
      <c r="AD523" s="590"/>
      <c r="AE523" s="590"/>
      <c r="AF523" s="81" t="s">
        <v>28</v>
      </c>
      <c r="AG523" s="81"/>
    </row>
    <row r="524" spans="1:33">
      <c r="A524" s="521"/>
      <c r="B524" s="521"/>
      <c r="C524" s="521"/>
      <c r="D524" s="521"/>
      <c r="E524" s="521"/>
      <c r="G524" s="17"/>
      <c r="P524" s="23"/>
      <c r="Q524" s="23"/>
      <c r="R524" s="23"/>
      <c r="S524" s="23"/>
      <c r="T524" s="23"/>
      <c r="U524" s="92"/>
      <c r="V524" s="92"/>
      <c r="W524" s="92"/>
      <c r="X524" s="92"/>
      <c r="Y524" s="92"/>
      <c r="Z524" s="92"/>
      <c r="AA524" s="92"/>
      <c r="AB524" s="509"/>
      <c r="AC524" s="509"/>
      <c r="AD524" s="509"/>
      <c r="AE524" s="509"/>
      <c r="AF524" s="81"/>
      <c r="AG524" s="81"/>
    </row>
    <row r="525" spans="1:33">
      <c r="B525" s="72"/>
      <c r="C525" s="72"/>
      <c r="D525" s="72"/>
      <c r="E525" s="2"/>
      <c r="F525" s="2"/>
      <c r="G525" s="2" t="s">
        <v>69</v>
      </c>
      <c r="H525" s="2"/>
      <c r="I525" s="2"/>
      <c r="J525" s="2"/>
      <c r="K525" s="2"/>
      <c r="L525" s="599">
        <f>AA486</f>
        <v>1.6</v>
      </c>
      <c r="M525" s="599"/>
      <c r="N525" s="2" t="s">
        <v>10</v>
      </c>
      <c r="O525" s="599">
        <f>AA487</f>
        <v>1.6</v>
      </c>
      <c r="P525" s="599"/>
      <c r="Q525" s="2" t="s">
        <v>10</v>
      </c>
      <c r="R525" s="599">
        <f>AA493</f>
        <v>0.2</v>
      </c>
      <c r="S525" s="599"/>
      <c r="T525" s="2"/>
      <c r="U525" s="2"/>
      <c r="V525" s="2"/>
      <c r="W525" s="72"/>
      <c r="X525" s="72"/>
      <c r="Y525" s="72" t="s">
        <v>11</v>
      </c>
      <c r="Z525" s="602">
        <f>L525*O525*R525</f>
        <v>0.51200000000000012</v>
      </c>
      <c r="AA525" s="602"/>
      <c r="AB525" s="83"/>
      <c r="AC525" s="72"/>
      <c r="AD525" s="72"/>
      <c r="AE525" s="72"/>
      <c r="AF525" s="197"/>
      <c r="AG525" s="197"/>
    </row>
    <row r="526" spans="1:33">
      <c r="B526" s="72"/>
      <c r="C526" s="72"/>
      <c r="D526" s="72"/>
      <c r="E526" s="2"/>
      <c r="F526" s="2"/>
      <c r="G526" s="2" t="s">
        <v>70</v>
      </c>
      <c r="H526" s="2"/>
      <c r="I526" s="2"/>
      <c r="J526" s="2"/>
      <c r="K526" s="2" t="s">
        <v>31</v>
      </c>
      <c r="L526" s="599">
        <f>AA486</f>
        <v>1.6</v>
      </c>
      <c r="M526" s="599"/>
      <c r="N526" s="2" t="s">
        <v>32</v>
      </c>
      <c r="O526" s="599">
        <v>1</v>
      </c>
      <c r="P526" s="599"/>
      <c r="Q526" s="2" t="s">
        <v>71</v>
      </c>
      <c r="R526" s="84">
        <v>2</v>
      </c>
      <c r="S526" s="2" t="s">
        <v>10</v>
      </c>
      <c r="T526" s="599">
        <v>1</v>
      </c>
      <c r="U526" s="599"/>
      <c r="V526" s="2" t="s">
        <v>10</v>
      </c>
      <c r="W526" s="599">
        <v>0.2</v>
      </c>
      <c r="X526" s="599"/>
      <c r="Y526" s="2" t="s">
        <v>11</v>
      </c>
      <c r="Z526" s="602">
        <f>((L526+O526)*R526*T526*W526)-0.217</f>
        <v>0.82300000000000006</v>
      </c>
      <c r="AA526" s="602"/>
      <c r="AB526" s="85"/>
      <c r="AC526" s="72"/>
      <c r="AD526" s="72"/>
      <c r="AE526" s="72"/>
      <c r="AF526" s="197"/>
      <c r="AG526" s="197"/>
    </row>
    <row r="527" spans="1:33">
      <c r="B527" s="72"/>
      <c r="C527" s="72"/>
      <c r="D527" s="72"/>
      <c r="E527" s="2"/>
      <c r="F527" s="2"/>
      <c r="G527" s="2"/>
      <c r="H527" s="2"/>
      <c r="I527" s="2"/>
      <c r="J527" s="2"/>
      <c r="K527" s="2"/>
      <c r="L527" s="209"/>
      <c r="M527" s="209"/>
      <c r="N527" s="2"/>
      <c r="O527" s="209"/>
      <c r="P527" s="209"/>
      <c r="Q527" s="2"/>
      <c r="R527" s="84"/>
      <c r="S527" s="2"/>
      <c r="T527" s="209"/>
      <c r="U527" s="209"/>
      <c r="V527" s="2"/>
      <c r="W527" s="209"/>
      <c r="X527" s="209"/>
      <c r="Y527" s="2"/>
      <c r="Z527" s="210"/>
      <c r="AA527" s="210"/>
      <c r="AB527" s="85"/>
      <c r="AC527" s="72"/>
      <c r="AD527" s="72"/>
      <c r="AE527" s="72"/>
      <c r="AF527" s="197"/>
      <c r="AG527" s="197"/>
    </row>
    <row r="528" spans="1:33">
      <c r="A528" s="597"/>
      <c r="B528" s="597"/>
      <c r="C528" s="597"/>
      <c r="D528" s="597"/>
      <c r="E528" s="597"/>
      <c r="F528" t="s">
        <v>193</v>
      </c>
      <c r="V528" s="2"/>
      <c r="W528" s="2"/>
      <c r="X528" s="2"/>
      <c r="Y528" s="2"/>
      <c r="Z528" s="83"/>
      <c r="AA528" s="2"/>
      <c r="AB528" s="601">
        <f>(AA530+AA531)*U501</f>
        <v>174.72</v>
      </c>
      <c r="AC528" s="601"/>
      <c r="AD528" s="601"/>
      <c r="AE528" s="601"/>
      <c r="AF528" s="197" t="s">
        <v>37</v>
      </c>
      <c r="AG528" s="197"/>
    </row>
    <row r="529" spans="1:33">
      <c r="A529" s="508"/>
      <c r="B529" s="508"/>
      <c r="C529" s="508"/>
      <c r="D529" s="508"/>
      <c r="E529" s="508"/>
      <c r="V529" s="2"/>
      <c r="W529" s="2"/>
      <c r="X529" s="2"/>
      <c r="Y529" s="2"/>
      <c r="Z529" s="83"/>
      <c r="AA529" s="2"/>
      <c r="AB529" s="522"/>
      <c r="AC529" s="522"/>
      <c r="AD529" s="522"/>
      <c r="AE529" s="522"/>
      <c r="AF529" s="510"/>
      <c r="AG529" s="510"/>
    </row>
    <row r="530" spans="1:33">
      <c r="B530" s="72"/>
      <c r="C530" s="72"/>
      <c r="D530" s="72"/>
      <c r="E530" s="2"/>
      <c r="F530" s="2"/>
      <c r="G530" s="2" t="s">
        <v>75</v>
      </c>
      <c r="H530" s="2"/>
      <c r="I530" s="2" t="s">
        <v>31</v>
      </c>
      <c r="J530" s="599">
        <f>AA486</f>
        <v>1.6</v>
      </c>
      <c r="K530" s="600"/>
      <c r="L530" s="2" t="s">
        <v>32</v>
      </c>
      <c r="M530" s="599">
        <f>AA487</f>
        <v>1.6</v>
      </c>
      <c r="N530" s="600"/>
      <c r="O530" s="2" t="s">
        <v>71</v>
      </c>
      <c r="P530" s="84">
        <v>2</v>
      </c>
      <c r="Q530" s="2" t="s">
        <v>10</v>
      </c>
      <c r="R530" s="599">
        <v>1.2</v>
      </c>
      <c r="S530" s="600"/>
      <c r="T530" s="2" t="s">
        <v>11</v>
      </c>
      <c r="U530" s="601">
        <f>(J530+M530)*P530*R530</f>
        <v>7.68</v>
      </c>
      <c r="V530" s="601"/>
      <c r="W530" s="86"/>
      <c r="X530" s="600"/>
      <c r="Y530" s="600"/>
      <c r="Z530" t="s">
        <v>11</v>
      </c>
      <c r="AA530" s="551">
        <f>U530</f>
        <v>7.68</v>
      </c>
      <c r="AB530" s="555"/>
      <c r="AC530" s="2"/>
      <c r="AD530" s="2"/>
      <c r="AE530" s="2"/>
      <c r="AF530" s="197"/>
      <c r="AG530" s="197"/>
    </row>
    <row r="531" spans="1:33">
      <c r="B531" s="72"/>
      <c r="C531" s="72"/>
      <c r="D531" s="72"/>
      <c r="E531" s="2"/>
      <c r="F531" s="2"/>
      <c r="G531" s="2" t="s">
        <v>76</v>
      </c>
      <c r="H531" s="2"/>
      <c r="I531" s="2" t="s">
        <v>31</v>
      </c>
      <c r="J531" s="599">
        <v>1.2</v>
      </c>
      <c r="K531" s="600"/>
      <c r="L531" s="2" t="s">
        <v>32</v>
      </c>
      <c r="M531" s="599">
        <f>AA490</f>
        <v>1.2</v>
      </c>
      <c r="N531" s="600"/>
      <c r="O531" s="2" t="s">
        <v>71</v>
      </c>
      <c r="P531" s="84">
        <v>2</v>
      </c>
      <c r="Q531" s="2" t="s">
        <v>10</v>
      </c>
      <c r="R531" s="599">
        <f>AA492</f>
        <v>1</v>
      </c>
      <c r="S531" s="600"/>
      <c r="T531" s="2" t="s">
        <v>11</v>
      </c>
      <c r="U531" s="599">
        <f>(J531+M531)*P531*R531</f>
        <v>4.8</v>
      </c>
      <c r="V531" s="599"/>
      <c r="W531" s="87"/>
      <c r="X531" s="551"/>
      <c r="Y531" s="551"/>
      <c r="Z531" t="s">
        <v>11</v>
      </c>
      <c r="AA531" s="550">
        <f>U531</f>
        <v>4.8</v>
      </c>
      <c r="AB531" s="555"/>
      <c r="AC531" s="2"/>
      <c r="AD531" s="2"/>
      <c r="AE531" s="2"/>
      <c r="AF531" s="197"/>
      <c r="AG531" s="197"/>
    </row>
    <row r="532" spans="1:33">
      <c r="B532" s="72"/>
      <c r="C532" s="72"/>
      <c r="D532" s="72"/>
      <c r="E532" s="2"/>
      <c r="F532" s="2"/>
      <c r="G532" s="2"/>
      <c r="H532" s="2"/>
      <c r="I532" s="2"/>
      <c r="J532" s="2"/>
      <c r="K532" s="2"/>
      <c r="L532" s="209"/>
      <c r="M532" s="209"/>
      <c r="N532" s="2"/>
      <c r="O532" s="2"/>
      <c r="P532" s="84"/>
      <c r="Q532" s="2"/>
      <c r="R532" s="209"/>
      <c r="S532" s="200"/>
      <c r="T532" s="2"/>
      <c r="U532" s="209"/>
      <c r="V532" s="209"/>
      <c r="W532" s="87"/>
      <c r="X532" s="181"/>
      <c r="Y532" s="181"/>
      <c r="AA532" s="193"/>
      <c r="AB532" s="177"/>
      <c r="AC532" s="2"/>
      <c r="AD532" s="2"/>
      <c r="AE532" s="2"/>
      <c r="AF532" s="197"/>
      <c r="AG532" s="197"/>
    </row>
    <row r="533" spans="1:33">
      <c r="A533" s="24"/>
      <c r="B533" s="24"/>
      <c r="C533" s="24"/>
      <c r="F533" s="24" t="s">
        <v>77</v>
      </c>
      <c r="G533" s="23"/>
      <c r="H533" s="23"/>
      <c r="I533" s="23"/>
      <c r="J533" s="23"/>
      <c r="K533" s="23"/>
      <c r="L533" s="23"/>
      <c r="M533" s="23"/>
      <c r="N533" s="23"/>
      <c r="O533" s="23"/>
      <c r="P533" s="23"/>
      <c r="Q533" s="23"/>
      <c r="R533" s="23"/>
      <c r="S533" s="23"/>
      <c r="T533" s="23"/>
      <c r="U533" s="23"/>
      <c r="V533" s="23"/>
      <c r="W533" s="4"/>
      <c r="X533" s="4"/>
      <c r="Y533" s="4"/>
      <c r="Z533" s="4"/>
      <c r="AA533" s="4"/>
      <c r="AB533" s="4"/>
      <c r="AC533" s="4"/>
      <c r="AD533" s="4"/>
      <c r="AF533" s="25"/>
      <c r="AG533" s="197"/>
    </row>
    <row r="534" spans="1:33">
      <c r="A534" s="559"/>
      <c r="B534" s="559"/>
      <c r="C534" s="559"/>
      <c r="D534" s="559"/>
      <c r="F534" t="s">
        <v>78</v>
      </c>
      <c r="L534" s="207"/>
      <c r="M534" s="207"/>
      <c r="O534" s="555"/>
      <c r="P534" s="555"/>
      <c r="R534" s="554"/>
      <c r="S534" s="555"/>
      <c r="W534" s="26"/>
      <c r="X534" s="26"/>
      <c r="Y534" s="26"/>
      <c r="Z534" s="26"/>
      <c r="AA534" s="590"/>
      <c r="AB534" s="590"/>
      <c r="AC534" s="590"/>
      <c r="AD534" s="590"/>
      <c r="AE534" s="562"/>
      <c r="AF534" s="562"/>
    </row>
    <row r="535" spans="1:33">
      <c r="A535" s="178"/>
      <c r="B535" s="178"/>
      <c r="C535" s="178"/>
      <c r="D535" s="178"/>
      <c r="F535" s="594">
        <v>60</v>
      </c>
      <c r="G535" s="594"/>
      <c r="H535" s="594"/>
      <c r="I535" s="594"/>
      <c r="J535" s="594"/>
      <c r="K535" s="23" t="s">
        <v>10</v>
      </c>
      <c r="L535" s="595">
        <f>U501</f>
        <v>14</v>
      </c>
      <c r="M535" s="595"/>
      <c r="N535" s="23"/>
      <c r="O535" s="23"/>
      <c r="P535" s="23"/>
      <c r="Q535" s="23"/>
      <c r="R535" s="23"/>
      <c r="S535" s="23"/>
      <c r="T535" s="23"/>
      <c r="U535" s="23"/>
      <c r="V535" s="23"/>
      <c r="W535" s="4"/>
      <c r="X535" s="4"/>
      <c r="Y535" s="4"/>
      <c r="Z535" s="4"/>
      <c r="AA535" s="590">
        <f>F535*L535</f>
        <v>840</v>
      </c>
      <c r="AB535" s="590"/>
      <c r="AC535" s="590"/>
      <c r="AD535" s="590"/>
      <c r="AF535" s="177" t="s">
        <v>79</v>
      </c>
    </row>
    <row r="536" spans="1:33">
      <c r="A536" s="596"/>
      <c r="B536" s="597"/>
      <c r="C536" s="597"/>
      <c r="D536" s="597"/>
      <c r="E536" s="597"/>
      <c r="F536" s="61" t="s">
        <v>217</v>
      </c>
      <c r="AA536" s="551">
        <v>14</v>
      </c>
      <c r="AB536" s="551"/>
      <c r="AC536" s="551"/>
      <c r="AD536" s="551"/>
      <c r="AE536" s="598" t="s">
        <v>149</v>
      </c>
      <c r="AF536" s="598"/>
    </row>
    <row r="537" spans="1:33">
      <c r="A537" s="178"/>
      <c r="B537" s="178"/>
      <c r="C537" s="178"/>
      <c r="D537" s="178"/>
      <c r="F537" s="207"/>
      <c r="H537" s="207"/>
      <c r="I537" s="207"/>
      <c r="J537" s="207"/>
      <c r="K537" s="7"/>
      <c r="L537" s="7"/>
      <c r="P537" s="177"/>
      <c r="Q537" s="177"/>
      <c r="R537" s="177"/>
      <c r="Y537" s="20"/>
      <c r="Z537" s="20"/>
    </row>
    <row r="538" spans="1:33">
      <c r="A538" s="596"/>
      <c r="B538" s="597"/>
      <c r="C538" s="597"/>
      <c r="D538" s="597"/>
      <c r="E538" s="597"/>
      <c r="F538" s="211" t="s">
        <v>218</v>
      </c>
      <c r="G538" s="207"/>
      <c r="I538" s="19"/>
      <c r="J538" s="207"/>
      <c r="K538" s="207"/>
      <c r="L538" s="207"/>
      <c r="X538" s="75"/>
      <c r="Y538" s="75"/>
      <c r="AA538" s="580">
        <v>14</v>
      </c>
      <c r="AB538" s="580"/>
      <c r="AC538" s="580"/>
      <c r="AD538" s="580"/>
      <c r="AE538" s="598" t="s">
        <v>149</v>
      </c>
      <c r="AF538" s="598"/>
    </row>
    <row r="539" spans="1:33">
      <c r="A539" s="178"/>
      <c r="B539" s="178"/>
      <c r="C539" s="178"/>
      <c r="D539" s="178"/>
      <c r="F539" s="187"/>
      <c r="G539" s="187"/>
      <c r="I539" s="181"/>
      <c r="J539" s="181"/>
      <c r="K539" s="181"/>
      <c r="L539" s="181"/>
      <c r="P539" s="177"/>
      <c r="Q539" s="177"/>
      <c r="R539" s="177"/>
      <c r="Y539" s="20"/>
      <c r="Z539" s="20"/>
      <c r="AA539" s="181"/>
      <c r="AB539" s="181"/>
      <c r="AC539" s="181"/>
      <c r="AD539" s="181"/>
      <c r="AE539" s="177"/>
      <c r="AF539" s="177"/>
    </row>
    <row r="540" spans="1:33">
      <c r="A540" s="178"/>
      <c r="B540" s="178"/>
      <c r="C540" s="178"/>
      <c r="D540" s="178"/>
      <c r="F540" s="187"/>
      <c r="G540" s="187"/>
      <c r="I540" s="181"/>
      <c r="J540" s="181"/>
      <c r="K540" s="181"/>
      <c r="L540" s="181"/>
      <c r="P540" s="177"/>
      <c r="Q540" s="177"/>
      <c r="R540" s="177"/>
      <c r="Y540" s="20"/>
      <c r="Z540" s="20"/>
      <c r="AA540" s="181"/>
      <c r="AB540" s="181"/>
      <c r="AC540" s="181"/>
      <c r="AD540" s="181"/>
      <c r="AE540" s="177"/>
      <c r="AF540" s="177"/>
    </row>
    <row r="541" spans="1:33">
      <c r="A541" s="596"/>
      <c r="B541" s="597"/>
      <c r="C541" s="597"/>
      <c r="D541" s="597"/>
      <c r="E541" s="597"/>
      <c r="F541" s="61" t="s">
        <v>219</v>
      </c>
      <c r="AA541" s="580">
        <v>14</v>
      </c>
      <c r="AB541" s="580"/>
      <c r="AC541" s="580"/>
      <c r="AD541" s="580"/>
      <c r="AE541" s="598" t="s">
        <v>149</v>
      </c>
      <c r="AF541" s="598"/>
    </row>
    <row r="542" spans="1:33">
      <c r="F542" s="61" t="s">
        <v>202</v>
      </c>
      <c r="AE542" s="185"/>
      <c r="AF542" s="185"/>
    </row>
    <row r="543" spans="1:33">
      <c r="A543" s="178"/>
      <c r="B543" s="178"/>
      <c r="C543" s="178"/>
      <c r="D543" s="178"/>
      <c r="F543" s="187"/>
      <c r="G543" s="187"/>
      <c r="I543" s="181"/>
      <c r="J543" s="181"/>
      <c r="K543" s="181"/>
      <c r="L543" s="181"/>
      <c r="P543" s="177"/>
      <c r="Q543" s="177"/>
      <c r="R543" s="177"/>
      <c r="Y543" s="20"/>
      <c r="Z543" s="20"/>
      <c r="AA543" s="181"/>
      <c r="AB543" s="181"/>
      <c r="AC543" s="181"/>
      <c r="AD543" s="181"/>
      <c r="AE543" s="177"/>
      <c r="AF543" s="177"/>
    </row>
    <row r="544" spans="1:33">
      <c r="A544" s="596"/>
      <c r="B544" s="597"/>
      <c r="C544" s="597"/>
      <c r="D544" s="597"/>
      <c r="E544" s="597"/>
      <c r="F544" s="207" t="s">
        <v>216</v>
      </c>
      <c r="G544" s="207"/>
      <c r="I544" s="19"/>
      <c r="J544" s="207"/>
      <c r="K544" s="207"/>
      <c r="L544" s="207" t="s">
        <v>221</v>
      </c>
      <c r="X544" s="75"/>
      <c r="Y544" s="75"/>
      <c r="Z544" s="75"/>
      <c r="AA544" s="580">
        <v>14</v>
      </c>
      <c r="AB544" s="580"/>
      <c r="AC544" s="580"/>
      <c r="AD544" s="580"/>
      <c r="AE544" s="598" t="s">
        <v>149</v>
      </c>
      <c r="AF544" s="598"/>
    </row>
    <row r="545" spans="1:32">
      <c r="A545" s="207"/>
      <c r="B545" s="207"/>
      <c r="C545" s="207"/>
      <c r="D545" s="207"/>
      <c r="E545" s="26"/>
      <c r="F545" s="207" t="s">
        <v>220</v>
      </c>
      <c r="G545" s="207"/>
      <c r="I545" s="19"/>
      <c r="J545" s="207"/>
      <c r="K545" s="207"/>
      <c r="L545" s="207"/>
      <c r="X545" s="75"/>
      <c r="Y545" s="75"/>
      <c r="Z545" s="75"/>
      <c r="AA545" s="7"/>
      <c r="AB545" s="7"/>
      <c r="AC545" s="7"/>
      <c r="AE545" s="177"/>
      <c r="AF545" s="177"/>
    </row>
    <row r="546" spans="1:32">
      <c r="A546" s="504"/>
      <c r="B546" s="504"/>
      <c r="C546" s="504"/>
      <c r="D546" s="504"/>
      <c r="E546" s="26"/>
      <c r="F546" s="504"/>
      <c r="G546" s="504"/>
      <c r="I546" s="19"/>
      <c r="J546" s="504"/>
      <c r="K546" s="504"/>
      <c r="L546" s="504"/>
      <c r="X546" s="75"/>
      <c r="Y546" s="75"/>
      <c r="Z546" s="75"/>
      <c r="AA546" s="7"/>
      <c r="AB546" s="7"/>
      <c r="AC546" s="7"/>
      <c r="AE546" s="500"/>
      <c r="AF546" s="500"/>
    </row>
    <row r="547" spans="1:32">
      <c r="A547" s="235"/>
      <c r="B547" s="235"/>
      <c r="C547" s="235"/>
      <c r="D547" s="235"/>
      <c r="E547" s="26"/>
      <c r="F547" s="235"/>
      <c r="G547" s="235"/>
      <c r="I547" s="19"/>
      <c r="J547" s="235"/>
      <c r="K547" s="235"/>
      <c r="L547" s="235"/>
      <c r="X547" s="75"/>
      <c r="Y547" s="75"/>
      <c r="Z547" s="75"/>
      <c r="AA547" s="7"/>
      <c r="AB547" s="7"/>
      <c r="AC547" s="7"/>
      <c r="AE547" s="225"/>
      <c r="AF547" s="225"/>
    </row>
    <row r="548" spans="1:32">
      <c r="A548" s="596"/>
      <c r="B548" s="597"/>
      <c r="C548" s="597"/>
      <c r="D548" s="597"/>
      <c r="E548" s="597"/>
      <c r="F548" s="211" t="s">
        <v>211</v>
      </c>
      <c r="G548" s="207"/>
      <c r="I548" s="19"/>
      <c r="J548" s="207"/>
      <c r="K548" s="207"/>
      <c r="L548" s="207"/>
      <c r="X548" s="19"/>
      <c r="Y548" s="19"/>
      <c r="Z548" s="19"/>
      <c r="AA548" s="590">
        <v>16</v>
      </c>
      <c r="AB548" s="590"/>
      <c r="AC548" s="590"/>
      <c r="AD548" s="590"/>
      <c r="AE548" s="559" t="s">
        <v>149</v>
      </c>
      <c r="AF548" s="559"/>
    </row>
    <row r="549" spans="1:32">
      <c r="A549" s="183"/>
      <c r="B549" s="184"/>
      <c r="C549" s="184"/>
      <c r="D549" s="184"/>
      <c r="E549" s="184"/>
      <c r="F549" s="211" t="s">
        <v>208</v>
      </c>
      <c r="G549" s="207"/>
      <c r="I549" s="19"/>
      <c r="J549" s="207"/>
      <c r="K549" s="207"/>
      <c r="L549" s="207"/>
      <c r="X549" s="19"/>
      <c r="Y549" s="19"/>
      <c r="Z549" s="19"/>
      <c r="AA549" s="192"/>
      <c r="AB549" s="192"/>
      <c r="AC549" s="192"/>
      <c r="AD549" s="192"/>
      <c r="AE549" s="178"/>
      <c r="AF549" s="178"/>
    </row>
    <row r="550" spans="1:32">
      <c r="A550" s="183"/>
      <c r="B550" s="184"/>
      <c r="C550" s="184"/>
      <c r="D550" s="184"/>
      <c r="E550" s="184"/>
      <c r="F550" s="207"/>
      <c r="H550" s="207"/>
      <c r="I550" s="207"/>
      <c r="J550" s="207"/>
      <c r="K550" s="7"/>
      <c r="L550" s="7"/>
      <c r="P550" s="181"/>
      <c r="R550" s="193"/>
      <c r="S550" s="193"/>
      <c r="T550" s="193"/>
      <c r="U550" s="193"/>
      <c r="V550" s="61"/>
      <c r="X550" s="19"/>
      <c r="Y550" s="19"/>
      <c r="Z550" s="19"/>
      <c r="AA550" s="206"/>
      <c r="AB550" s="206"/>
      <c r="AC550" s="206"/>
      <c r="AD550" s="206"/>
      <c r="AE550" s="178"/>
      <c r="AF550" s="178"/>
    </row>
    <row r="551" spans="1:32">
      <c r="A551" s="507"/>
      <c r="B551" s="508"/>
      <c r="C551" s="508"/>
      <c r="D551" s="508"/>
      <c r="E551" s="508"/>
      <c r="F551" s="504"/>
      <c r="H551" s="504"/>
      <c r="I551" s="504"/>
      <c r="J551" s="504"/>
      <c r="K551" s="7"/>
      <c r="L551" s="7"/>
      <c r="P551" s="506"/>
      <c r="R551" s="502"/>
      <c r="S551" s="502"/>
      <c r="T551" s="502"/>
      <c r="U551" s="502"/>
      <c r="V551" s="61"/>
      <c r="X551" s="19"/>
      <c r="Y551" s="19"/>
      <c r="Z551" s="19"/>
      <c r="AA551" s="516"/>
      <c r="AB551" s="516"/>
      <c r="AC551" s="516"/>
      <c r="AD551" s="516"/>
      <c r="AE551" s="501"/>
      <c r="AF551" s="501"/>
    </row>
    <row r="552" spans="1:32">
      <c r="A552" s="596"/>
      <c r="B552" s="597"/>
      <c r="C552" s="597"/>
      <c r="D552" s="597"/>
      <c r="E552" s="597"/>
      <c r="F552" s="211" t="s">
        <v>212</v>
      </c>
      <c r="G552" s="207"/>
      <c r="I552" s="19"/>
      <c r="J552" s="207"/>
      <c r="K552" s="207"/>
      <c r="L552" s="207"/>
      <c r="X552" s="19"/>
      <c r="Y552" s="19"/>
      <c r="Z552" s="19"/>
      <c r="AA552" s="590">
        <v>15</v>
      </c>
      <c r="AB552" s="590"/>
      <c r="AC552" s="590"/>
      <c r="AD552" s="590"/>
      <c r="AE552" s="559" t="s">
        <v>149</v>
      </c>
      <c r="AF552" s="559"/>
    </row>
    <row r="553" spans="1:32">
      <c r="A553" s="183"/>
      <c r="B553" s="184"/>
      <c r="C553" s="184"/>
      <c r="D553" s="184"/>
      <c r="E553" s="184"/>
      <c r="F553" s="211" t="s">
        <v>208</v>
      </c>
      <c r="G553" s="207"/>
      <c r="I553" s="19"/>
      <c r="J553" s="207"/>
      <c r="K553" s="207"/>
      <c r="L553" s="207"/>
      <c r="X553" s="19"/>
      <c r="Y553" s="19"/>
      <c r="Z553" s="19"/>
      <c r="AA553" s="192"/>
      <c r="AB553" s="192"/>
      <c r="AC553" s="192"/>
      <c r="AD553" s="192"/>
      <c r="AE553" s="178"/>
      <c r="AF553" s="178"/>
    </row>
    <row r="554" spans="1:32">
      <c r="A554" s="230"/>
      <c r="B554" s="226"/>
      <c r="C554" s="226"/>
      <c r="D554" s="226"/>
      <c r="E554" s="226"/>
      <c r="F554" s="235"/>
      <c r="H554" s="235"/>
      <c r="I554" s="235"/>
      <c r="J554" s="235"/>
      <c r="K554" s="7"/>
      <c r="L554" s="7"/>
      <c r="P554" s="222"/>
      <c r="R554" s="224"/>
      <c r="S554" s="224"/>
      <c r="T554" s="224"/>
      <c r="U554" s="224"/>
      <c r="V554" s="61"/>
      <c r="X554" s="19"/>
      <c r="Y554" s="19"/>
      <c r="Z554" s="19"/>
      <c r="AA554" s="240"/>
      <c r="AB554" s="240"/>
      <c r="AC554" s="240"/>
      <c r="AD554" s="240"/>
      <c r="AE554" s="223"/>
      <c r="AF554" s="223"/>
    </row>
    <row r="555" spans="1:32">
      <c r="A555" s="596"/>
      <c r="B555" s="597"/>
      <c r="C555" s="597"/>
      <c r="D555" s="597"/>
      <c r="E555" s="597"/>
      <c r="F555" s="211" t="s">
        <v>213</v>
      </c>
      <c r="G555" s="207"/>
      <c r="I555" s="19"/>
      <c r="J555" s="207"/>
      <c r="K555" s="207"/>
      <c r="L555" s="207"/>
      <c r="X555" s="19"/>
      <c r="Y555" s="19"/>
      <c r="Z555" s="19"/>
      <c r="AA555" s="590">
        <v>26</v>
      </c>
      <c r="AB555" s="590"/>
      <c r="AC555" s="590"/>
      <c r="AD555" s="590"/>
      <c r="AE555" s="559" t="s">
        <v>149</v>
      </c>
      <c r="AF555" s="559"/>
    </row>
    <row r="556" spans="1:32">
      <c r="A556" s="183"/>
      <c r="B556" s="184"/>
      <c r="C556" s="184"/>
      <c r="D556" s="184"/>
      <c r="E556" s="184"/>
      <c r="F556" s="211" t="s">
        <v>208</v>
      </c>
      <c r="G556" s="207"/>
      <c r="I556" s="19"/>
      <c r="J556" s="207"/>
      <c r="K556" s="207"/>
      <c r="L556" s="207"/>
      <c r="X556" s="19"/>
      <c r="Y556" s="19"/>
      <c r="Z556" s="19"/>
      <c r="AA556" s="192"/>
      <c r="AB556" s="192"/>
      <c r="AC556" s="192"/>
      <c r="AD556" s="192"/>
      <c r="AE556" s="178"/>
      <c r="AF556" s="178"/>
    </row>
    <row r="557" spans="1:32">
      <c r="A557" s="183"/>
      <c r="B557" s="184"/>
      <c r="C557" s="184"/>
      <c r="D557" s="184"/>
      <c r="E557" s="184"/>
      <c r="F557" s="211"/>
      <c r="G557" s="207"/>
      <c r="I557" s="19"/>
      <c r="J557" s="207"/>
      <c r="K557" s="207"/>
      <c r="L557" s="207"/>
      <c r="X557" s="19"/>
      <c r="Y557" s="19"/>
      <c r="Z557" s="19"/>
      <c r="AA557" s="192"/>
      <c r="AB557" s="192"/>
      <c r="AC557" s="192"/>
      <c r="AD557" s="192"/>
      <c r="AE557" s="178"/>
      <c r="AF557" s="178"/>
    </row>
    <row r="558" spans="1:32">
      <c r="A558" s="596"/>
      <c r="B558" s="597"/>
      <c r="C558" s="597"/>
      <c r="D558" s="597"/>
      <c r="E558" s="597"/>
      <c r="F558" s="234" t="s">
        <v>214</v>
      </c>
      <c r="G558" s="235"/>
      <c r="I558" s="19"/>
      <c r="J558" s="235"/>
      <c r="K558" s="235"/>
      <c r="L558" s="235"/>
      <c r="X558" s="19"/>
      <c r="Y558" s="19"/>
      <c r="Z558" s="19"/>
      <c r="AA558" s="590">
        <v>6</v>
      </c>
      <c r="AB558" s="590"/>
      <c r="AC558" s="590"/>
      <c r="AD558" s="590"/>
      <c r="AE558" s="559" t="s">
        <v>149</v>
      </c>
      <c r="AF558" s="559"/>
    </row>
    <row r="559" spans="1:32">
      <c r="A559" s="230"/>
      <c r="B559" s="226"/>
      <c r="C559" s="226"/>
      <c r="D559" s="226"/>
      <c r="E559" s="226"/>
      <c r="F559" s="234" t="s">
        <v>208</v>
      </c>
      <c r="G559" s="235"/>
      <c r="I559" s="19"/>
      <c r="J559" s="235"/>
      <c r="K559" s="235"/>
      <c r="L559" s="235"/>
      <c r="X559" s="19"/>
      <c r="Y559" s="19"/>
      <c r="Z559" s="19"/>
      <c r="AA559" s="236"/>
      <c r="AB559" s="236"/>
      <c r="AC559" s="236"/>
      <c r="AD559" s="236"/>
      <c r="AE559" s="223"/>
      <c r="AF559" s="223"/>
    </row>
    <row r="560" spans="1:32">
      <c r="A560" s="230"/>
      <c r="B560" s="226"/>
      <c r="C560" s="226"/>
      <c r="D560" s="226"/>
      <c r="E560" s="226"/>
      <c r="F560" s="234"/>
      <c r="G560" s="235"/>
      <c r="I560" s="19"/>
      <c r="J560" s="235"/>
      <c r="K560" s="235"/>
      <c r="L560" s="235"/>
      <c r="X560" s="19"/>
      <c r="Y560" s="19"/>
      <c r="Z560" s="19"/>
      <c r="AA560" s="236"/>
      <c r="AB560" s="236"/>
      <c r="AC560" s="236"/>
      <c r="AD560" s="236"/>
      <c r="AE560" s="223"/>
      <c r="AF560" s="223"/>
    </row>
    <row r="561" spans="1:32">
      <c r="A561" s="597"/>
      <c r="B561" s="597"/>
      <c r="C561" s="597"/>
      <c r="D561" s="597"/>
      <c r="E561" s="597"/>
      <c r="F561" t="s">
        <v>198</v>
      </c>
      <c r="AA561" s="639">
        <f>V563+V564+V565+V566+V567+V568+V569+V570+V571+V572+V573+V574+V575+V576+V577+V578+V579+V580+V581+V582+V583</f>
        <v>1576.0900000000001</v>
      </c>
      <c r="AB561" s="639"/>
      <c r="AC561" s="639"/>
      <c r="AD561" s="639"/>
      <c r="AE561" s="562" t="s">
        <v>79</v>
      </c>
      <c r="AF561" s="562"/>
    </row>
    <row r="562" spans="1:32">
      <c r="F562" s="162"/>
      <c r="G562" s="12"/>
      <c r="H562" s="12"/>
      <c r="I562" s="12"/>
      <c r="R562" s="75"/>
      <c r="S562" s="21"/>
      <c r="U562" s="229"/>
      <c r="V562" s="28"/>
      <c r="W562" s="28"/>
      <c r="X562" s="28"/>
      <c r="Y562" s="28"/>
    </row>
    <row r="563" spans="1:32">
      <c r="F563" s="162" t="s">
        <v>348</v>
      </c>
      <c r="G563" s="12"/>
      <c r="H563" s="12"/>
      <c r="I563" s="12"/>
      <c r="J563" s="12"/>
      <c r="O563" s="552">
        <v>12.67</v>
      </c>
      <c r="P563" s="552"/>
      <c r="Q563" s="552"/>
      <c r="R563" s="552"/>
      <c r="S563" s="586">
        <v>5</v>
      </c>
      <c r="T563" s="586">
        <v>9</v>
      </c>
      <c r="U563" s="216" t="s">
        <v>11</v>
      </c>
      <c r="V563" s="585">
        <f t="shared" ref="V563:V581" si="4">O563*S563</f>
        <v>63.35</v>
      </c>
      <c r="W563" s="585"/>
      <c r="X563" s="585"/>
      <c r="Y563" s="585"/>
    </row>
    <row r="564" spans="1:32">
      <c r="F564" s="162" t="s">
        <v>349</v>
      </c>
      <c r="G564" s="12"/>
      <c r="H564" s="12"/>
      <c r="I564" s="12"/>
      <c r="J564" s="12"/>
      <c r="O564" s="552">
        <v>26</v>
      </c>
      <c r="P564" s="552"/>
      <c r="Q564" s="552"/>
      <c r="R564" s="552"/>
      <c r="S564" s="586">
        <v>2</v>
      </c>
      <c r="T564" s="586">
        <v>5</v>
      </c>
      <c r="U564" s="216" t="s">
        <v>11</v>
      </c>
      <c r="V564" s="585">
        <f t="shared" si="4"/>
        <v>52</v>
      </c>
      <c r="W564" s="585"/>
      <c r="X564" s="585"/>
      <c r="Y564" s="585"/>
    </row>
    <row r="565" spans="1:32">
      <c r="F565" s="162" t="s">
        <v>361</v>
      </c>
      <c r="G565" s="12"/>
      <c r="H565" s="12"/>
      <c r="I565" s="12"/>
      <c r="J565" s="12"/>
      <c r="O565" s="552">
        <v>9.1</v>
      </c>
      <c r="P565" s="552"/>
      <c r="Q565" s="552"/>
      <c r="R565" s="552"/>
      <c r="S565" s="586">
        <v>6</v>
      </c>
      <c r="T565" s="586">
        <v>12</v>
      </c>
      <c r="U565" s="216" t="s">
        <v>11</v>
      </c>
      <c r="V565" s="585">
        <f t="shared" si="4"/>
        <v>54.599999999999994</v>
      </c>
      <c r="W565" s="585"/>
      <c r="X565" s="585"/>
      <c r="Y565" s="585"/>
    </row>
    <row r="566" spans="1:32">
      <c r="F566" s="162" t="s">
        <v>356</v>
      </c>
      <c r="G566" s="12"/>
      <c r="H566" s="12"/>
      <c r="I566" s="12"/>
      <c r="J566" s="12"/>
      <c r="O566" s="552">
        <v>45</v>
      </c>
      <c r="P566" s="552"/>
      <c r="Q566" s="552"/>
      <c r="R566" s="552"/>
      <c r="S566" s="586">
        <v>3</v>
      </c>
      <c r="T566" s="586">
        <v>3</v>
      </c>
      <c r="U566" s="216" t="s">
        <v>11</v>
      </c>
      <c r="V566" s="585">
        <f t="shared" si="4"/>
        <v>135</v>
      </c>
      <c r="W566" s="585"/>
      <c r="X566" s="585"/>
      <c r="Y566" s="585"/>
    </row>
    <row r="567" spans="1:32">
      <c r="F567" s="162" t="s">
        <v>357</v>
      </c>
      <c r="G567" s="12"/>
      <c r="H567" s="12"/>
      <c r="I567" s="12"/>
      <c r="J567" s="12"/>
      <c r="O567" s="552">
        <v>58</v>
      </c>
      <c r="P567" s="552"/>
      <c r="Q567" s="552"/>
      <c r="R567" s="552"/>
      <c r="S567" s="586">
        <v>3</v>
      </c>
      <c r="T567" s="586">
        <v>5</v>
      </c>
      <c r="U567" s="216" t="s">
        <v>11</v>
      </c>
      <c r="V567" s="585">
        <f t="shared" si="4"/>
        <v>174</v>
      </c>
      <c r="W567" s="585"/>
      <c r="X567" s="585"/>
      <c r="Y567" s="585"/>
    </row>
    <row r="568" spans="1:32">
      <c r="F568" s="215" t="s">
        <v>358</v>
      </c>
      <c r="G568" s="12"/>
      <c r="H568" s="12"/>
      <c r="I568" s="12"/>
      <c r="J568" s="12"/>
      <c r="O568" s="552">
        <v>65</v>
      </c>
      <c r="P568" s="552"/>
      <c r="Q568" s="552"/>
      <c r="R568" s="552"/>
      <c r="S568" s="586">
        <v>1</v>
      </c>
      <c r="T568" s="586">
        <v>1</v>
      </c>
      <c r="U568" s="216" t="s">
        <v>11</v>
      </c>
      <c r="V568" s="585">
        <f t="shared" si="4"/>
        <v>65</v>
      </c>
      <c r="W568" s="585"/>
      <c r="X568" s="585"/>
      <c r="Y568" s="585"/>
    </row>
    <row r="569" spans="1:32">
      <c r="F569" s="162" t="s">
        <v>359</v>
      </c>
      <c r="G569" s="12"/>
      <c r="H569" s="12"/>
      <c r="I569" s="12"/>
      <c r="J569" s="12"/>
      <c r="O569" s="552">
        <v>43</v>
      </c>
      <c r="P569" s="552"/>
      <c r="Q569" s="552"/>
      <c r="R569" s="552"/>
      <c r="S569" s="586">
        <v>3</v>
      </c>
      <c r="T569" s="586">
        <v>3</v>
      </c>
      <c r="U569" s="216" t="s">
        <v>11</v>
      </c>
      <c r="V569" s="585">
        <f t="shared" si="4"/>
        <v>129</v>
      </c>
      <c r="W569" s="585"/>
      <c r="X569" s="585"/>
      <c r="Y569" s="585"/>
    </row>
    <row r="570" spans="1:32">
      <c r="F570" s="162" t="s">
        <v>365</v>
      </c>
      <c r="G570" s="12"/>
      <c r="H570" s="12"/>
      <c r="I570" s="12"/>
      <c r="J570" s="12"/>
      <c r="O570" s="552">
        <v>100</v>
      </c>
      <c r="P570" s="552"/>
      <c r="Q570" s="552"/>
      <c r="R570" s="552"/>
      <c r="S570" s="586">
        <v>1</v>
      </c>
      <c r="T570" s="586">
        <v>1</v>
      </c>
      <c r="U570" s="216" t="s">
        <v>11</v>
      </c>
      <c r="V570" s="585">
        <f t="shared" si="4"/>
        <v>100</v>
      </c>
      <c r="W570" s="585"/>
      <c r="X570" s="585"/>
      <c r="Y570" s="585"/>
    </row>
    <row r="571" spans="1:32">
      <c r="F571" s="162" t="s">
        <v>486</v>
      </c>
      <c r="G571" s="12"/>
      <c r="H571" s="12"/>
      <c r="I571" s="12"/>
      <c r="J571" s="12"/>
      <c r="O571" s="552">
        <v>13</v>
      </c>
      <c r="P571" s="552"/>
      <c r="Q571" s="552"/>
      <c r="R571" s="552"/>
      <c r="S571" s="586">
        <v>0</v>
      </c>
      <c r="T571" s="586">
        <v>1</v>
      </c>
      <c r="U571" s="229" t="s">
        <v>11</v>
      </c>
      <c r="V571" s="585">
        <f t="shared" si="4"/>
        <v>0</v>
      </c>
      <c r="W571" s="585"/>
      <c r="X571" s="585"/>
      <c r="Y571" s="585"/>
    </row>
    <row r="572" spans="1:32">
      <c r="F572" s="215" t="s">
        <v>485</v>
      </c>
      <c r="G572" s="12"/>
      <c r="H572" s="12"/>
      <c r="I572" s="12"/>
      <c r="J572" s="12"/>
      <c r="O572" s="552">
        <v>20</v>
      </c>
      <c r="P572" s="552"/>
      <c r="Q572" s="552"/>
      <c r="R572" s="552"/>
      <c r="S572" s="586">
        <v>0</v>
      </c>
      <c r="T572" s="586">
        <v>1</v>
      </c>
      <c r="U572" s="229" t="s">
        <v>11</v>
      </c>
      <c r="V572" s="585">
        <f t="shared" ref="V572" si="5">O572*S572</f>
        <v>0</v>
      </c>
      <c r="W572" s="585"/>
      <c r="X572" s="585"/>
      <c r="Y572" s="585"/>
    </row>
    <row r="573" spans="1:32">
      <c r="F573" s="162" t="s">
        <v>374</v>
      </c>
      <c r="G573" s="12"/>
      <c r="H573" s="12"/>
      <c r="I573" s="12"/>
      <c r="J573" s="12"/>
      <c r="O573" s="552">
        <v>9.9700000000000006</v>
      </c>
      <c r="P573" s="552"/>
      <c r="Q573" s="552"/>
      <c r="R573" s="552"/>
      <c r="S573" s="586">
        <v>2</v>
      </c>
      <c r="T573" s="586">
        <v>3</v>
      </c>
      <c r="U573" s="216" t="s">
        <v>11</v>
      </c>
      <c r="V573" s="585">
        <f t="shared" si="4"/>
        <v>19.940000000000001</v>
      </c>
      <c r="W573" s="585"/>
      <c r="X573" s="585"/>
      <c r="Y573" s="585"/>
    </row>
    <row r="574" spans="1:32">
      <c r="F574" s="162" t="s">
        <v>395</v>
      </c>
      <c r="G574" s="12"/>
      <c r="H574" s="12"/>
      <c r="I574" s="12"/>
      <c r="J574" s="12"/>
      <c r="O574" s="552">
        <v>32.5</v>
      </c>
      <c r="P574" s="552"/>
      <c r="Q574" s="552"/>
      <c r="R574" s="552"/>
      <c r="S574" s="586">
        <v>2</v>
      </c>
      <c r="T574" s="586">
        <v>4</v>
      </c>
      <c r="U574" s="216" t="s">
        <v>11</v>
      </c>
      <c r="V574" s="585">
        <f t="shared" si="4"/>
        <v>65</v>
      </c>
      <c r="W574" s="585"/>
      <c r="X574" s="585"/>
      <c r="Y574" s="585"/>
    </row>
    <row r="575" spans="1:32">
      <c r="F575" s="162" t="s">
        <v>396</v>
      </c>
      <c r="G575" s="12"/>
      <c r="H575" s="12"/>
      <c r="I575" s="12"/>
      <c r="J575" s="12"/>
      <c r="O575" s="552">
        <v>32</v>
      </c>
      <c r="P575" s="552"/>
      <c r="Q575" s="552"/>
      <c r="R575" s="552"/>
      <c r="S575" s="586">
        <v>2</v>
      </c>
      <c r="T575" s="586">
        <v>3</v>
      </c>
      <c r="U575" s="216" t="s">
        <v>11</v>
      </c>
      <c r="V575" s="585">
        <f t="shared" si="4"/>
        <v>64</v>
      </c>
      <c r="W575" s="585"/>
      <c r="X575" s="585"/>
      <c r="Y575" s="585"/>
    </row>
    <row r="576" spans="1:32">
      <c r="F576" s="162" t="s">
        <v>393</v>
      </c>
      <c r="G576" s="12"/>
      <c r="H576" s="12"/>
      <c r="I576" s="12"/>
      <c r="J576" s="12"/>
      <c r="O576" s="552">
        <v>11.6</v>
      </c>
      <c r="P576" s="552"/>
      <c r="Q576" s="552"/>
      <c r="R576" s="552"/>
      <c r="S576" s="586">
        <v>6</v>
      </c>
      <c r="T576" s="586">
        <v>10</v>
      </c>
      <c r="U576" s="216" t="s">
        <v>11</v>
      </c>
      <c r="V576" s="585">
        <f t="shared" si="4"/>
        <v>69.599999999999994</v>
      </c>
      <c r="W576" s="585"/>
      <c r="X576" s="585"/>
      <c r="Y576" s="585"/>
    </row>
    <row r="577" spans="1:32">
      <c r="F577" s="162" t="s">
        <v>397</v>
      </c>
      <c r="G577" s="12"/>
      <c r="H577" s="12"/>
      <c r="I577" s="12"/>
      <c r="O577" s="552">
        <v>72</v>
      </c>
      <c r="P577" s="552"/>
      <c r="Q577" s="552"/>
      <c r="R577" s="552"/>
      <c r="S577" s="586">
        <v>3</v>
      </c>
      <c r="T577" s="586">
        <v>3</v>
      </c>
      <c r="U577" s="216" t="s">
        <v>11</v>
      </c>
      <c r="V577" s="585">
        <f t="shared" si="4"/>
        <v>216</v>
      </c>
      <c r="W577" s="585"/>
      <c r="X577" s="585"/>
      <c r="Y577" s="585"/>
    </row>
    <row r="578" spans="1:32">
      <c r="F578" s="215" t="s">
        <v>398</v>
      </c>
      <c r="G578" s="12"/>
      <c r="H578" s="12"/>
      <c r="I578" s="12"/>
      <c r="J578" s="12"/>
      <c r="O578" s="552">
        <v>47</v>
      </c>
      <c r="P578" s="552"/>
      <c r="Q578" s="552"/>
      <c r="R578" s="552"/>
      <c r="S578" s="586">
        <v>3</v>
      </c>
      <c r="T578" s="586">
        <v>6</v>
      </c>
      <c r="U578" s="216" t="s">
        <v>11</v>
      </c>
      <c r="V578" s="585">
        <f t="shared" si="4"/>
        <v>141</v>
      </c>
      <c r="W578" s="585"/>
      <c r="X578" s="585"/>
      <c r="Y578" s="585"/>
    </row>
    <row r="579" spans="1:32">
      <c r="F579" s="162" t="s">
        <v>479</v>
      </c>
      <c r="G579" s="12"/>
      <c r="H579" s="12"/>
      <c r="I579" s="12"/>
      <c r="J579" s="12"/>
      <c r="O579" s="552">
        <v>10.199999999999999</v>
      </c>
      <c r="P579" s="552"/>
      <c r="Q579" s="552"/>
      <c r="R579" s="552"/>
      <c r="S579" s="586">
        <v>3</v>
      </c>
      <c r="T579" s="586">
        <v>3</v>
      </c>
      <c r="U579" s="216" t="s">
        <v>11</v>
      </c>
      <c r="V579" s="585">
        <f t="shared" si="4"/>
        <v>30.599999999999998</v>
      </c>
      <c r="W579" s="585"/>
      <c r="X579" s="585"/>
      <c r="Y579" s="585"/>
    </row>
    <row r="580" spans="1:32">
      <c r="F580" s="162" t="s">
        <v>408</v>
      </c>
      <c r="G580" s="12"/>
      <c r="H580" s="12"/>
      <c r="I580" s="12"/>
      <c r="J580" s="12"/>
      <c r="O580" s="552">
        <v>49</v>
      </c>
      <c r="P580" s="552"/>
      <c r="Q580" s="552"/>
      <c r="R580" s="552"/>
      <c r="S580" s="586">
        <v>2</v>
      </c>
      <c r="T580" s="586">
        <v>2</v>
      </c>
      <c r="U580" s="216" t="s">
        <v>11</v>
      </c>
      <c r="V580" s="585">
        <f t="shared" si="4"/>
        <v>98</v>
      </c>
      <c r="W580" s="585"/>
      <c r="X580" s="585"/>
      <c r="Y580" s="585"/>
    </row>
    <row r="581" spans="1:32">
      <c r="F581" s="162" t="s">
        <v>409</v>
      </c>
      <c r="G581" s="12"/>
      <c r="H581" s="12"/>
      <c r="I581" s="12"/>
      <c r="J581" s="12"/>
      <c r="O581" s="552">
        <v>19.5</v>
      </c>
      <c r="P581" s="552"/>
      <c r="Q581" s="552"/>
      <c r="R581" s="552"/>
      <c r="S581" s="586">
        <v>2</v>
      </c>
      <c r="T581" s="586">
        <v>7</v>
      </c>
      <c r="U581" s="216" t="s">
        <v>11</v>
      </c>
      <c r="V581" s="585">
        <f t="shared" si="4"/>
        <v>39</v>
      </c>
      <c r="W581" s="585"/>
      <c r="X581" s="585"/>
      <c r="Y581" s="585"/>
    </row>
    <row r="582" spans="1:32">
      <c r="F582" s="162" t="s">
        <v>410</v>
      </c>
      <c r="G582" s="12"/>
      <c r="H582" s="12"/>
      <c r="I582" s="12"/>
      <c r="J582" s="12"/>
      <c r="O582" s="552">
        <v>20</v>
      </c>
      <c r="P582" s="552"/>
      <c r="Q582" s="552"/>
      <c r="R582" s="552"/>
      <c r="S582" s="586">
        <v>3</v>
      </c>
      <c r="T582" s="586">
        <v>7</v>
      </c>
      <c r="U582" s="216" t="s">
        <v>11</v>
      </c>
      <c r="V582" s="585">
        <f t="shared" ref="V582" si="6">O582*S582</f>
        <v>60</v>
      </c>
      <c r="W582" s="585"/>
      <c r="X582" s="585"/>
      <c r="Y582" s="585"/>
    </row>
    <row r="583" spans="1:32">
      <c r="F583" s="162" t="s">
        <v>429</v>
      </c>
      <c r="G583" s="12"/>
      <c r="H583" s="12"/>
      <c r="I583" s="12"/>
      <c r="O583" s="552">
        <v>62</v>
      </c>
      <c r="P583" s="552"/>
      <c r="Q583" s="552"/>
      <c r="R583" s="552"/>
      <c r="S583" s="555">
        <v>0</v>
      </c>
      <c r="T583" s="555"/>
      <c r="U583" s="229" t="s">
        <v>11</v>
      </c>
      <c r="V583" s="585">
        <f t="shared" ref="V583" si="7">O583*S583</f>
        <v>0</v>
      </c>
      <c r="W583" s="585"/>
      <c r="X583" s="585"/>
      <c r="Y583" s="585"/>
    </row>
    <row r="584" spans="1:32">
      <c r="S584" s="586">
        <f>SUM(S563:S583)</f>
        <v>52</v>
      </c>
      <c r="T584" s="555"/>
      <c r="V584" s="585">
        <f>SUM(V563:V583)</f>
        <v>1576.0900000000001</v>
      </c>
      <c r="W584" s="585"/>
      <c r="X584" s="585"/>
      <c r="Y584" s="585"/>
    </row>
    <row r="585" spans="1:32">
      <c r="U585" s="212"/>
      <c r="V585" s="585"/>
      <c r="W585" s="585"/>
      <c r="X585" s="585"/>
      <c r="Y585" s="585"/>
    </row>
    <row r="586" spans="1:32" ht="15.75">
      <c r="A586" s="588"/>
      <c r="B586" s="588"/>
      <c r="C586" s="588"/>
      <c r="D586" s="588"/>
      <c r="E586" s="588"/>
      <c r="F586" s="61" t="s">
        <v>726</v>
      </c>
      <c r="G586" s="99"/>
      <c r="H586" s="100"/>
      <c r="I586" s="100"/>
      <c r="J586" s="100"/>
      <c r="K586" s="100"/>
      <c r="L586" s="100"/>
      <c r="M586" s="100"/>
      <c r="N586" s="100"/>
      <c r="O586" s="100"/>
      <c r="P586" s="100"/>
      <c r="Q586" s="100"/>
      <c r="R586" s="100"/>
      <c r="S586" s="100"/>
      <c r="X586" s="20"/>
      <c r="Y586" s="20"/>
      <c r="Z586" s="20"/>
      <c r="AA586" s="590">
        <v>8</v>
      </c>
      <c r="AB586" s="590"/>
      <c r="AC586" s="590"/>
      <c r="AD586" s="590"/>
      <c r="AE586" s="555" t="s">
        <v>149</v>
      </c>
      <c r="AF586" s="555"/>
    </row>
    <row r="587" spans="1:32" ht="15.75">
      <c r="A587" s="588"/>
      <c r="B587" s="589"/>
      <c r="C587" s="589"/>
      <c r="D587" s="589"/>
      <c r="E587" s="589"/>
      <c r="F587" s="61" t="s">
        <v>727</v>
      </c>
      <c r="G587" s="99"/>
      <c r="H587" s="100"/>
      <c r="I587" s="100"/>
      <c r="J587" s="100"/>
      <c r="K587" s="100"/>
      <c r="L587" s="100"/>
      <c r="M587" s="100"/>
      <c r="N587" s="100"/>
      <c r="O587" s="100"/>
      <c r="P587" s="100"/>
      <c r="Q587" s="100"/>
      <c r="R587" s="100"/>
      <c r="S587" s="100"/>
      <c r="X587" s="20"/>
      <c r="Y587" s="20"/>
      <c r="Z587" s="20"/>
      <c r="AA587" s="590">
        <v>7</v>
      </c>
      <c r="AB587" s="590"/>
      <c r="AC587" s="590"/>
      <c r="AD587" s="590"/>
      <c r="AE587" s="555" t="s">
        <v>149</v>
      </c>
      <c r="AF587" s="555"/>
    </row>
    <row r="588" spans="1:32" ht="15.75">
      <c r="A588" s="588"/>
      <c r="B588" s="589"/>
      <c r="C588" s="589"/>
      <c r="D588" s="589"/>
      <c r="E588" s="589"/>
      <c r="F588" s="61" t="s">
        <v>728</v>
      </c>
      <c r="G588" s="99"/>
      <c r="H588" s="100"/>
      <c r="I588" s="100"/>
      <c r="J588" s="100"/>
      <c r="K588" s="100"/>
      <c r="L588" s="100"/>
      <c r="M588" s="100"/>
      <c r="N588" s="100"/>
      <c r="O588" s="100"/>
      <c r="P588" s="100"/>
      <c r="Q588" s="100"/>
      <c r="R588" s="100"/>
      <c r="S588" s="100"/>
      <c r="X588" s="20"/>
      <c r="Y588" s="20"/>
      <c r="Z588" s="20"/>
      <c r="AA588" s="590">
        <v>6</v>
      </c>
      <c r="AB588" s="590"/>
      <c r="AC588" s="590"/>
      <c r="AD588" s="590"/>
      <c r="AE588" s="555" t="s">
        <v>149</v>
      </c>
      <c r="AF588" s="555"/>
    </row>
    <row r="589" spans="1:32" ht="15.75">
      <c r="A589" s="211"/>
      <c r="B589" s="207"/>
      <c r="C589" s="207"/>
      <c r="D589" s="207"/>
      <c r="E589" s="207"/>
      <c r="F589" s="61"/>
      <c r="G589" s="99"/>
      <c r="H589" s="100"/>
      <c r="I589" s="100"/>
      <c r="J589" s="100"/>
      <c r="K589" s="76"/>
      <c r="L589" s="76"/>
      <c r="M589" s="76"/>
      <c r="N589" s="76"/>
      <c r="P589" s="75"/>
      <c r="Q589" s="207"/>
      <c r="S589" s="207"/>
      <c r="T589" s="207"/>
      <c r="U589" s="207"/>
      <c r="V589" s="207"/>
      <c r="X589" s="20"/>
      <c r="Y589" s="20"/>
      <c r="Z589" s="20"/>
      <c r="AA589" s="198"/>
      <c r="AB589" s="198"/>
      <c r="AC589" s="198"/>
      <c r="AD589" s="198"/>
      <c r="AE589" s="177"/>
      <c r="AF589" s="177"/>
    </row>
    <row r="590" spans="1:32">
      <c r="A590" s="591"/>
      <c r="B590" s="559"/>
      <c r="C590" s="559"/>
      <c r="D590" s="559"/>
      <c r="E590" s="559"/>
      <c r="F590" t="s">
        <v>40</v>
      </c>
      <c r="K590" s="552">
        <f>AB523</f>
        <v>18.760000000000002</v>
      </c>
      <c r="L590" s="555"/>
      <c r="M590" s="555"/>
      <c r="N590" s="555"/>
      <c r="O590" t="s">
        <v>10</v>
      </c>
      <c r="P590" s="560">
        <v>0.25</v>
      </c>
      <c r="Q590" s="560"/>
      <c r="R590" s="560"/>
      <c r="AA590" s="569">
        <f>K590*P590</f>
        <v>4.6900000000000004</v>
      </c>
      <c r="AB590" s="569"/>
      <c r="AC590" s="569"/>
      <c r="AD590" s="569"/>
      <c r="AE590" s="562" t="s">
        <v>36</v>
      </c>
      <c r="AF590" s="562"/>
    </row>
    <row r="591" spans="1:32">
      <c r="A591" s="195"/>
      <c r="B591" s="178"/>
      <c r="C591" s="178"/>
      <c r="D591" s="178"/>
      <c r="E591" s="178"/>
      <c r="K591" s="180"/>
      <c r="L591" s="177"/>
      <c r="M591" s="177"/>
      <c r="N591" s="177"/>
      <c r="P591" s="182"/>
      <c r="Q591" s="182"/>
      <c r="R591" s="182"/>
      <c r="AA591" s="196"/>
      <c r="AB591" s="196"/>
      <c r="AC591" s="196"/>
      <c r="AD591" s="196"/>
      <c r="AE591" s="188"/>
      <c r="AF591" s="188"/>
    </row>
    <row r="592" spans="1:32">
      <c r="A592" s="587"/>
      <c r="B592" s="559"/>
      <c r="C592" s="559"/>
      <c r="D592" s="559"/>
      <c r="E592" s="559"/>
      <c r="F592" t="s">
        <v>41</v>
      </c>
      <c r="K592" s="552">
        <f>AB523</f>
        <v>18.760000000000002</v>
      </c>
      <c r="L592" s="555"/>
      <c r="M592" s="555"/>
      <c r="N592" s="555"/>
      <c r="O592" t="s">
        <v>10</v>
      </c>
      <c r="P592" s="560">
        <v>1.92</v>
      </c>
      <c r="Q592" s="560"/>
      <c r="R592" s="560"/>
      <c r="AA592" s="569">
        <f>K592*P592</f>
        <v>36.019200000000005</v>
      </c>
      <c r="AB592" s="569"/>
      <c r="AC592" s="569"/>
      <c r="AD592" s="569"/>
      <c r="AE592" s="562" t="s">
        <v>36</v>
      </c>
      <c r="AF592" s="562"/>
    </row>
    <row r="617" spans="1:29">
      <c r="E617" s="101" t="s">
        <v>247</v>
      </c>
      <c r="K617" s="101"/>
      <c r="L617" s="101"/>
      <c r="M617" s="101"/>
      <c r="N617" s="101"/>
      <c r="O617" s="101"/>
      <c r="P617" s="101"/>
      <c r="Q617" s="101"/>
      <c r="R617" s="101"/>
      <c r="S617" s="101"/>
      <c r="U617" s="102"/>
      <c r="V617" s="555"/>
      <c r="W617" s="555"/>
      <c r="X617" s="555"/>
      <c r="Y617" s="235"/>
      <c r="Z617" s="103"/>
      <c r="AB617" s="235"/>
      <c r="AC617" s="235"/>
    </row>
    <row r="618" spans="1:29">
      <c r="O618" s="103"/>
      <c r="T618" s="104"/>
      <c r="U618" s="241"/>
      <c r="V618" s="241"/>
      <c r="W618" s="241"/>
      <c r="X618" s="241"/>
    </row>
    <row r="619" spans="1:29">
      <c r="C619" t="s">
        <v>248</v>
      </c>
      <c r="E619" s="101"/>
    </row>
    <row r="620" spans="1:29">
      <c r="A620" t="s">
        <v>460</v>
      </c>
      <c r="E620" s="1"/>
      <c r="F620" t="s">
        <v>524</v>
      </c>
      <c r="T620" s="104" t="s">
        <v>11</v>
      </c>
      <c r="U620" s="584">
        <v>170</v>
      </c>
      <c r="V620" s="584"/>
      <c r="W620" s="584"/>
      <c r="X620" s="584"/>
      <c r="Y620" t="s">
        <v>237</v>
      </c>
    </row>
    <row r="621" spans="1:29">
      <c r="A621" t="s">
        <v>523</v>
      </c>
      <c r="E621" s="1"/>
      <c r="F621" t="s">
        <v>524</v>
      </c>
      <c r="T621" s="104" t="s">
        <v>11</v>
      </c>
      <c r="U621" s="584">
        <v>50</v>
      </c>
      <c r="V621" s="584"/>
      <c r="W621" s="584"/>
      <c r="X621" s="584"/>
      <c r="Y621" t="s">
        <v>237</v>
      </c>
    </row>
    <row r="622" spans="1:29">
      <c r="E622" s="101"/>
      <c r="P622" t="s">
        <v>495</v>
      </c>
      <c r="T622" s="104" t="s">
        <v>11</v>
      </c>
      <c r="U622" s="584">
        <f>SUM(U618:U621)</f>
        <v>220</v>
      </c>
      <c r="V622" s="584"/>
      <c r="W622" s="584"/>
      <c r="X622" s="584"/>
      <c r="Y622" t="s">
        <v>237</v>
      </c>
    </row>
    <row r="623" spans="1:29">
      <c r="E623" s="101"/>
      <c r="T623" s="104"/>
      <c r="U623" s="286"/>
      <c r="V623" s="286"/>
      <c r="W623" s="286"/>
      <c r="X623" s="286"/>
    </row>
    <row r="624" spans="1:29">
      <c r="A624" t="s">
        <v>487</v>
      </c>
      <c r="E624" s="1"/>
      <c r="F624" t="s">
        <v>492</v>
      </c>
      <c r="T624" s="104" t="s">
        <v>11</v>
      </c>
      <c r="U624" s="584">
        <v>301</v>
      </c>
      <c r="V624" s="584"/>
      <c r="W624" s="584"/>
      <c r="X624" s="584"/>
      <c r="Y624" t="s">
        <v>237</v>
      </c>
    </row>
    <row r="625" spans="1:25">
      <c r="A625" t="s">
        <v>238</v>
      </c>
      <c r="E625" s="1"/>
      <c r="F625" t="s">
        <v>492</v>
      </c>
      <c r="T625" s="104" t="s">
        <v>11</v>
      </c>
      <c r="U625" s="584">
        <v>100</v>
      </c>
      <c r="V625" s="584"/>
      <c r="W625" s="584"/>
      <c r="X625" s="584"/>
      <c r="Y625" t="s">
        <v>237</v>
      </c>
    </row>
    <row r="626" spans="1:25">
      <c r="A626" t="s">
        <v>147</v>
      </c>
      <c r="E626" s="1"/>
      <c r="F626" t="s">
        <v>492</v>
      </c>
      <c r="T626" s="104" t="s">
        <v>11</v>
      </c>
      <c r="U626" s="584">
        <v>110</v>
      </c>
      <c r="V626" s="584"/>
      <c r="W626" s="584"/>
      <c r="X626" s="584"/>
      <c r="Y626" t="s">
        <v>237</v>
      </c>
    </row>
    <row r="627" spans="1:25">
      <c r="A627" t="s">
        <v>161</v>
      </c>
      <c r="E627" s="1"/>
      <c r="F627" t="s">
        <v>492</v>
      </c>
      <c r="T627" s="104" t="s">
        <v>11</v>
      </c>
      <c r="U627" s="584">
        <v>296</v>
      </c>
      <c r="V627" s="584"/>
      <c r="W627" s="584"/>
      <c r="X627" s="584"/>
      <c r="Y627" t="s">
        <v>237</v>
      </c>
    </row>
    <row r="628" spans="1:25">
      <c r="A628" t="s">
        <v>493</v>
      </c>
      <c r="E628" s="1"/>
      <c r="F628" t="s">
        <v>492</v>
      </c>
      <c r="T628" s="104" t="s">
        <v>11</v>
      </c>
      <c r="U628" s="584">
        <v>250</v>
      </c>
      <c r="V628" s="584"/>
      <c r="W628" s="584"/>
      <c r="X628" s="584"/>
      <c r="Y628" t="s">
        <v>237</v>
      </c>
    </row>
    <row r="629" spans="1:25">
      <c r="A629" t="s">
        <v>250</v>
      </c>
      <c r="E629" s="1"/>
      <c r="F629" t="s">
        <v>492</v>
      </c>
      <c r="T629" s="104" t="s">
        <v>11</v>
      </c>
      <c r="U629" s="584">
        <v>100</v>
      </c>
      <c r="V629" s="584"/>
      <c r="W629" s="584"/>
      <c r="X629" s="584"/>
      <c r="Y629" t="s">
        <v>237</v>
      </c>
    </row>
    <row r="630" spans="1:25">
      <c r="E630" s="1"/>
      <c r="T630" s="104"/>
      <c r="U630" s="584"/>
      <c r="V630" s="584"/>
      <c r="W630" s="584"/>
      <c r="X630" s="584"/>
    </row>
    <row r="631" spans="1:25">
      <c r="E631" s="1"/>
      <c r="P631" t="s">
        <v>495</v>
      </c>
      <c r="T631" s="104" t="s">
        <v>11</v>
      </c>
      <c r="U631" s="584">
        <f>SUM(U624:U630)</f>
        <v>1157</v>
      </c>
      <c r="V631" s="584"/>
      <c r="W631" s="584"/>
      <c r="X631" s="584"/>
      <c r="Y631" t="s">
        <v>237</v>
      </c>
    </row>
    <row r="632" spans="1:25">
      <c r="E632" s="1"/>
      <c r="T632" s="104"/>
      <c r="U632" s="286"/>
      <c r="V632" s="286"/>
      <c r="W632" s="286"/>
      <c r="X632" s="286"/>
    </row>
    <row r="633" spans="1:25">
      <c r="A633" t="s">
        <v>488</v>
      </c>
      <c r="E633" s="1"/>
      <c r="F633" t="s">
        <v>489</v>
      </c>
      <c r="T633" s="104" t="s">
        <v>11</v>
      </c>
      <c r="U633" s="584">
        <v>612</v>
      </c>
      <c r="V633" s="584"/>
      <c r="W633" s="584"/>
      <c r="X633" s="584"/>
      <c r="Y633" t="s">
        <v>237</v>
      </c>
    </row>
    <row r="634" spans="1:25">
      <c r="E634" s="1"/>
      <c r="P634" t="s">
        <v>495</v>
      </c>
      <c r="T634" s="104" t="s">
        <v>11</v>
      </c>
      <c r="U634" s="584">
        <f>SUM(U633:U633)</f>
        <v>612</v>
      </c>
      <c r="V634" s="584"/>
      <c r="W634" s="584"/>
      <c r="X634" s="584"/>
      <c r="Y634" t="s">
        <v>237</v>
      </c>
    </row>
    <row r="635" spans="1:25">
      <c r="E635" t="s">
        <v>490</v>
      </c>
      <c r="G635" s="101"/>
      <c r="T635" s="104"/>
      <c r="U635" s="286"/>
      <c r="V635" s="286"/>
      <c r="W635" s="286"/>
      <c r="X635" s="286"/>
    </row>
    <row r="636" spans="1:25">
      <c r="A636" t="s">
        <v>249</v>
      </c>
      <c r="E636" s="1"/>
      <c r="F636" t="s">
        <v>251</v>
      </c>
      <c r="T636" s="104" t="s">
        <v>11</v>
      </c>
      <c r="U636" s="584">
        <v>100</v>
      </c>
      <c r="V636" s="584"/>
      <c r="W636" s="584"/>
      <c r="X636" s="584"/>
      <c r="Y636" t="s">
        <v>237</v>
      </c>
    </row>
    <row r="637" spans="1:25">
      <c r="A637" t="s">
        <v>491</v>
      </c>
      <c r="E637" s="1"/>
      <c r="F637" t="s">
        <v>251</v>
      </c>
      <c r="N637" s="101"/>
      <c r="O637" s="103"/>
      <c r="T637" s="104" t="s">
        <v>11</v>
      </c>
      <c r="U637" s="584">
        <v>278</v>
      </c>
      <c r="V637" s="584"/>
      <c r="W637" s="584"/>
      <c r="X637" s="584"/>
      <c r="Y637" t="s">
        <v>237</v>
      </c>
    </row>
    <row r="638" spans="1:25">
      <c r="A638" t="s">
        <v>491</v>
      </c>
      <c r="E638" s="1"/>
      <c r="F638" t="s">
        <v>251</v>
      </c>
      <c r="N638" s="101"/>
      <c r="O638" s="103"/>
      <c r="T638" s="104" t="s">
        <v>11</v>
      </c>
      <c r="U638" s="584">
        <v>142</v>
      </c>
      <c r="V638" s="584"/>
      <c r="W638" s="584"/>
      <c r="X638" s="584"/>
      <c r="Y638" t="s">
        <v>237</v>
      </c>
    </row>
    <row r="639" spans="1:25">
      <c r="A639" t="s">
        <v>161</v>
      </c>
      <c r="E639" s="1"/>
      <c r="F639" t="s">
        <v>251</v>
      </c>
      <c r="N639" s="101"/>
      <c r="O639" s="103"/>
      <c r="T639" s="104" t="s">
        <v>11</v>
      </c>
      <c r="U639" s="584">
        <v>304</v>
      </c>
      <c r="V639" s="584"/>
      <c r="W639" s="584"/>
      <c r="X639" s="584"/>
      <c r="Y639" t="s">
        <v>237</v>
      </c>
    </row>
    <row r="640" spans="1:25">
      <c r="E640" s="1"/>
      <c r="P640" t="s">
        <v>495</v>
      </c>
      <c r="T640" s="104" t="s">
        <v>11</v>
      </c>
      <c r="U640" s="584">
        <f>U636+U637+U638+U639</f>
        <v>824</v>
      </c>
      <c r="V640" s="584"/>
      <c r="W640" s="584"/>
      <c r="X640" s="584"/>
      <c r="Y640" t="s">
        <v>237</v>
      </c>
    </row>
    <row r="641" spans="1:30">
      <c r="E641" s="1"/>
      <c r="T641" s="104"/>
      <c r="U641" s="286"/>
      <c r="V641" s="286"/>
      <c r="W641" s="286"/>
      <c r="X641" s="286"/>
    </row>
    <row r="642" spans="1:30">
      <c r="A642" t="s">
        <v>495</v>
      </c>
      <c r="N642" s="101"/>
      <c r="O642" s="103"/>
      <c r="T642" s="104" t="s">
        <v>11</v>
      </c>
      <c r="U642" s="584">
        <f>U640+U634+U631+U622</f>
        <v>2813</v>
      </c>
      <c r="V642" s="584"/>
      <c r="W642" s="584"/>
      <c r="X642" s="584"/>
      <c r="Y642" t="s">
        <v>237</v>
      </c>
    </row>
    <row r="643" spans="1:30">
      <c r="A643" t="s">
        <v>701</v>
      </c>
      <c r="E643" s="1"/>
      <c r="N643" s="101"/>
      <c r="O643" s="103"/>
      <c r="T643" s="104" t="s">
        <v>11</v>
      </c>
      <c r="U643" s="584">
        <f>U639+U638+U637+U624</f>
        <v>1025</v>
      </c>
      <c r="V643" s="584"/>
      <c r="W643" s="584"/>
      <c r="X643" s="584"/>
      <c r="Y643" t="s">
        <v>237</v>
      </c>
    </row>
    <row r="644" spans="1:30">
      <c r="A644" t="s">
        <v>702</v>
      </c>
      <c r="E644" s="1"/>
      <c r="T644" s="104" t="s">
        <v>11</v>
      </c>
      <c r="U644" s="584">
        <f>U642-U643</f>
        <v>1788</v>
      </c>
      <c r="V644" s="584"/>
      <c r="W644" s="584"/>
      <c r="X644" s="584"/>
      <c r="Y644" t="s">
        <v>237</v>
      </c>
    </row>
    <row r="645" spans="1:30">
      <c r="E645" s="1"/>
      <c r="N645" s="101"/>
      <c r="O645" s="241"/>
      <c r="T645" s="104"/>
      <c r="U645" s="241"/>
      <c r="V645" s="241"/>
      <c r="W645" s="241"/>
      <c r="X645" s="241"/>
    </row>
    <row r="646" spans="1:30">
      <c r="E646" s="1"/>
      <c r="N646" s="101"/>
      <c r="O646" s="286"/>
      <c r="T646" s="104"/>
      <c r="U646" s="286"/>
      <c r="V646" s="286"/>
      <c r="W646" s="286"/>
      <c r="X646" s="286"/>
    </row>
    <row r="647" spans="1:30">
      <c r="K647" s="562" t="s">
        <v>239</v>
      </c>
      <c r="L647" s="562"/>
      <c r="M647" s="562"/>
      <c r="N647" s="562"/>
      <c r="O647" s="575">
        <v>1</v>
      </c>
      <c r="P647" s="575"/>
      <c r="Q647" s="575"/>
      <c r="R647" s="575"/>
      <c r="U647" s="640" t="s">
        <v>240</v>
      </c>
      <c r="V647" s="640"/>
      <c r="W647" s="640"/>
      <c r="X647" s="640"/>
      <c r="Y647" s="592">
        <v>0.62</v>
      </c>
      <c r="Z647" s="592"/>
      <c r="AA647" s="592"/>
      <c r="AB647" s="592"/>
    </row>
    <row r="648" spans="1:30">
      <c r="C648" t="s">
        <v>179</v>
      </c>
      <c r="K648" s="562" t="s">
        <v>21</v>
      </c>
      <c r="L648" s="562"/>
      <c r="M648" s="562"/>
      <c r="N648" s="562"/>
      <c r="O648" s="575">
        <v>0.6</v>
      </c>
      <c r="P648" s="575"/>
      <c r="Q648" s="575"/>
      <c r="R648" s="575"/>
      <c r="U648" s="592" t="s">
        <v>241</v>
      </c>
      <c r="V648" s="592"/>
      <c r="W648" s="592"/>
      <c r="X648" s="592"/>
      <c r="Y648" s="551">
        <v>0.38</v>
      </c>
      <c r="Z648" s="551"/>
      <c r="AA648" s="551"/>
      <c r="AB648" s="551"/>
    </row>
    <row r="649" spans="1:30">
      <c r="C649" t="s">
        <v>445</v>
      </c>
      <c r="K649" s="555" t="s">
        <v>722</v>
      </c>
      <c r="L649" s="555"/>
      <c r="M649" s="555"/>
      <c r="N649" s="555"/>
      <c r="O649" s="576">
        <v>0.5</v>
      </c>
      <c r="P649" s="576"/>
      <c r="Q649" s="576"/>
      <c r="R649" s="576"/>
      <c r="U649" s="562" t="s">
        <v>239</v>
      </c>
      <c r="V649" s="562"/>
      <c r="W649" s="562"/>
      <c r="X649" s="562"/>
      <c r="Y649" s="575">
        <v>1</v>
      </c>
      <c r="Z649" s="575"/>
      <c r="AA649" s="575"/>
      <c r="AB649" s="575"/>
    </row>
    <row r="650" spans="1:30">
      <c r="C650" t="s">
        <v>177</v>
      </c>
      <c r="K650" s="555" t="s">
        <v>723</v>
      </c>
      <c r="L650" s="555"/>
      <c r="M650" s="555"/>
      <c r="N650" s="555"/>
      <c r="O650" s="576">
        <v>0.4</v>
      </c>
      <c r="P650" s="576"/>
      <c r="Q650" s="576"/>
      <c r="R650" s="576"/>
      <c r="U650" s="562" t="s">
        <v>21</v>
      </c>
      <c r="V650" s="562"/>
      <c r="W650" s="562"/>
      <c r="X650" s="562"/>
      <c r="Y650" s="575">
        <v>0.6</v>
      </c>
      <c r="Z650" s="575"/>
      <c r="AA650" s="575"/>
      <c r="AB650" s="575"/>
    </row>
    <row r="651" spans="1:30">
      <c r="C651" t="s">
        <v>222</v>
      </c>
      <c r="I651" s="1" t="s">
        <v>496</v>
      </c>
      <c r="K651" s="555" t="s">
        <v>724</v>
      </c>
      <c r="L651" s="555"/>
      <c r="M651" s="555"/>
      <c r="N651" s="555"/>
      <c r="O651" s="576">
        <v>0.1</v>
      </c>
      <c r="P651" s="576"/>
      <c r="Q651" s="576"/>
      <c r="R651" s="576"/>
      <c r="U651" s="642" t="s">
        <v>242</v>
      </c>
      <c r="V651" s="555"/>
      <c r="W651" s="555"/>
      <c r="X651" s="555"/>
      <c r="Y651" s="576">
        <v>0.5</v>
      </c>
      <c r="Z651" s="576"/>
      <c r="AA651" s="576"/>
      <c r="AB651" s="576"/>
    </row>
    <row r="652" spans="1:30">
      <c r="K652" s="562" t="s">
        <v>22</v>
      </c>
      <c r="L652" s="562"/>
      <c r="M652" s="562"/>
      <c r="N652" s="562"/>
      <c r="O652" s="643">
        <v>1025</v>
      </c>
      <c r="P652" s="643"/>
      <c r="Q652" s="643"/>
      <c r="R652" s="643"/>
      <c r="U652" s="642" t="s">
        <v>243</v>
      </c>
      <c r="V652" s="555"/>
      <c r="W652" s="555"/>
      <c r="X652" s="555"/>
      <c r="Y652" s="576">
        <v>0.4</v>
      </c>
      <c r="Z652" s="576"/>
      <c r="AA652" s="576"/>
      <c r="AB652" s="576"/>
    </row>
    <row r="653" spans="1:30">
      <c r="K653" s="555" t="s">
        <v>497</v>
      </c>
      <c r="L653" s="555"/>
      <c r="M653" s="555"/>
      <c r="N653" s="555"/>
      <c r="O653" s="593">
        <v>3.5</v>
      </c>
      <c r="P653" s="593"/>
      <c r="Q653" s="593"/>
      <c r="R653" s="593"/>
      <c r="S653" s="102">
        <v>6</v>
      </c>
      <c r="T653" s="102"/>
      <c r="U653" s="642" t="s">
        <v>244</v>
      </c>
      <c r="V653" s="555"/>
      <c r="W653" s="555"/>
      <c r="X653" s="555"/>
      <c r="Y653" s="576">
        <v>0.1</v>
      </c>
      <c r="Z653" s="576"/>
      <c r="AA653" s="576"/>
      <c r="AB653" s="576"/>
    </row>
    <row r="654" spans="1:30">
      <c r="K654" s="562" t="s">
        <v>498</v>
      </c>
      <c r="L654" s="562"/>
      <c r="M654" s="562"/>
      <c r="N654" s="562"/>
      <c r="O654" s="575" t="s">
        <v>245</v>
      </c>
      <c r="P654" s="575"/>
      <c r="Q654" s="575"/>
      <c r="R654" s="575"/>
      <c r="S654" s="575"/>
      <c r="U654" s="562" t="s">
        <v>22</v>
      </c>
      <c r="V654" s="562"/>
      <c r="W654" s="562"/>
      <c r="X654" s="562"/>
      <c r="Y654" s="643">
        <v>1788</v>
      </c>
      <c r="Z654" s="643"/>
      <c r="AA654" s="643"/>
      <c r="AB654" s="643"/>
    </row>
    <row r="655" spans="1:30">
      <c r="E655" s="1" t="s">
        <v>3</v>
      </c>
      <c r="K655" s="555" t="s">
        <v>497</v>
      </c>
      <c r="L655" s="555"/>
      <c r="M655" s="555"/>
      <c r="N655" s="555"/>
      <c r="O655" s="593">
        <v>4</v>
      </c>
      <c r="P655" s="593"/>
      <c r="Q655" s="593"/>
      <c r="R655" s="593"/>
      <c r="S655" s="102">
        <v>6</v>
      </c>
      <c r="U655" s="555" t="s">
        <v>508</v>
      </c>
      <c r="V655" s="555"/>
      <c r="W655" s="555"/>
      <c r="X655" s="555"/>
      <c r="Y655" s="593">
        <v>5.68</v>
      </c>
      <c r="Z655" s="593"/>
      <c r="AA655" s="593"/>
      <c r="AB655" s="593"/>
      <c r="AC655" s="102" t="s">
        <v>509</v>
      </c>
      <c r="AD655" s="102"/>
    </row>
    <row r="656" spans="1:30">
      <c r="K656" s="562" t="s">
        <v>498</v>
      </c>
      <c r="L656" s="562"/>
      <c r="M656" s="562"/>
      <c r="N656" s="562"/>
      <c r="O656" s="575" t="s">
        <v>510</v>
      </c>
      <c r="P656" s="575"/>
      <c r="Q656" s="575"/>
      <c r="R656" s="575"/>
      <c r="S656" s="575"/>
      <c r="U656" s="562" t="s">
        <v>498</v>
      </c>
      <c r="V656" s="562"/>
      <c r="W656" s="562"/>
      <c r="X656" s="562"/>
      <c r="Y656" s="575" t="s">
        <v>254</v>
      </c>
      <c r="Z656" s="575"/>
      <c r="AA656" s="575"/>
      <c r="AB656" s="575"/>
      <c r="AC656" s="575"/>
    </row>
    <row r="657" spans="1:32">
      <c r="K657" s="555" t="s">
        <v>497</v>
      </c>
      <c r="L657" s="555"/>
      <c r="M657" s="555"/>
      <c r="N657" s="555"/>
      <c r="O657" s="593">
        <v>0</v>
      </c>
      <c r="P657" s="593"/>
      <c r="Q657" s="593"/>
      <c r="R657" s="593"/>
      <c r="S657" s="102">
        <v>6</v>
      </c>
      <c r="U657" s="231"/>
      <c r="V657" s="231"/>
      <c r="W657" s="231"/>
      <c r="X657" s="231"/>
      <c r="Y657" s="238"/>
      <c r="Z657" s="238"/>
      <c r="AA657" s="238"/>
      <c r="AB657" s="238"/>
      <c r="AC657" s="238"/>
    </row>
    <row r="658" spans="1:32">
      <c r="K658" s="562" t="s">
        <v>498</v>
      </c>
      <c r="L658" s="562"/>
      <c r="M658" s="562"/>
      <c r="N658" s="562"/>
      <c r="O658" s="575" t="s">
        <v>254</v>
      </c>
      <c r="P658" s="575"/>
      <c r="Q658" s="575"/>
      <c r="R658" s="575"/>
      <c r="S658" s="575"/>
      <c r="U658" s="555" t="s">
        <v>508</v>
      </c>
      <c r="V658" s="555"/>
      <c r="W658" s="555"/>
      <c r="X658" s="555"/>
      <c r="Y658" s="593">
        <v>0</v>
      </c>
      <c r="Z658" s="593"/>
      <c r="AA658" s="593"/>
      <c r="AB658" s="593"/>
      <c r="AC658" s="102" t="s">
        <v>509</v>
      </c>
      <c r="AD658" s="102"/>
    </row>
    <row r="659" spans="1:32">
      <c r="K659" s="555" t="s">
        <v>497</v>
      </c>
      <c r="L659" s="555"/>
      <c r="M659" s="555"/>
      <c r="N659" s="555"/>
      <c r="O659" s="593">
        <v>7.7</v>
      </c>
      <c r="P659" s="593"/>
      <c r="Q659" s="593"/>
      <c r="R659" s="593"/>
      <c r="S659" s="102">
        <v>6</v>
      </c>
      <c r="U659" s="562" t="s">
        <v>498</v>
      </c>
      <c r="V659" s="562"/>
      <c r="W659" s="562"/>
      <c r="X659" s="562"/>
      <c r="Y659" s="575" t="s">
        <v>253</v>
      </c>
      <c r="Z659" s="575"/>
      <c r="AA659" s="575"/>
      <c r="AB659" s="575"/>
      <c r="AC659" s="575"/>
    </row>
    <row r="660" spans="1:32">
      <c r="K660" s="562" t="s">
        <v>498</v>
      </c>
      <c r="L660" s="562"/>
      <c r="M660" s="562"/>
      <c r="N660" s="562"/>
      <c r="O660" s="575" t="s">
        <v>255</v>
      </c>
      <c r="P660" s="575"/>
      <c r="Q660" s="575"/>
      <c r="R660" s="575"/>
      <c r="S660" s="575"/>
      <c r="U660" s="231"/>
      <c r="V660" s="231"/>
      <c r="W660" s="231"/>
      <c r="X660" s="231"/>
      <c r="Y660" s="238"/>
      <c r="Z660" s="238"/>
      <c r="AA660" s="238"/>
      <c r="AB660" s="238"/>
      <c r="AC660" s="238"/>
    </row>
    <row r="661" spans="1:32">
      <c r="K661" s="231"/>
      <c r="L661" s="231"/>
      <c r="M661" s="231"/>
      <c r="N661" s="231"/>
      <c r="O661" s="238"/>
      <c r="P661" s="238"/>
      <c r="Q661" s="238"/>
      <c r="R661" s="238"/>
      <c r="S661" s="238"/>
      <c r="U661" s="231"/>
      <c r="V661" s="231"/>
      <c r="W661" s="231"/>
      <c r="X661" s="231"/>
      <c r="Y661" s="238"/>
      <c r="Z661" s="238"/>
      <c r="AA661" s="238"/>
      <c r="AB661" s="238"/>
      <c r="AC661" s="238"/>
    </row>
    <row r="662" spans="1:32">
      <c r="A662" s="559" t="s">
        <v>23</v>
      </c>
      <c r="B662" s="559"/>
      <c r="C662" s="559"/>
      <c r="D662" s="559"/>
      <c r="E662" s="555" t="s">
        <v>24</v>
      </c>
      <c r="F662" s="555"/>
      <c r="G662" s="555"/>
      <c r="H662" s="555"/>
      <c r="I662" s="555"/>
      <c r="J662" s="555"/>
      <c r="K662" s="555"/>
      <c r="L662" s="555"/>
      <c r="M662" s="555"/>
      <c r="N662" s="555"/>
      <c r="O662" s="555"/>
      <c r="P662" s="555"/>
      <c r="Q662" s="555"/>
      <c r="R662" s="555"/>
      <c r="U662" s="235"/>
      <c r="V662" s="235"/>
      <c r="W662" s="235"/>
      <c r="X662" s="235"/>
      <c r="Y662" s="644"/>
      <c r="Z662" s="644"/>
      <c r="AA662" s="644"/>
      <c r="AB662" s="644"/>
      <c r="AC662" s="644"/>
      <c r="AE662" s="555" t="s">
        <v>26</v>
      </c>
      <c r="AF662" s="555"/>
    </row>
    <row r="663" spans="1:32">
      <c r="A663" s="559"/>
      <c r="B663" s="559"/>
      <c r="C663" s="559"/>
      <c r="D663" s="559"/>
      <c r="E663" t="s">
        <v>27</v>
      </c>
      <c r="V663" s="225"/>
      <c r="W663" s="225"/>
      <c r="X663" s="225"/>
      <c r="Y663" s="224"/>
      <c r="Z663" s="224"/>
      <c r="AA663" s="224"/>
      <c r="AB663" s="224"/>
      <c r="AC663" s="224"/>
    </row>
    <row r="664" spans="1:32">
      <c r="A664" s="559"/>
      <c r="B664" s="559"/>
      <c r="C664" s="559"/>
      <c r="D664" s="559"/>
      <c r="F664" s="550">
        <v>1</v>
      </c>
      <c r="G664" s="550"/>
      <c r="H664" t="s">
        <v>34</v>
      </c>
      <c r="I664" s="550">
        <v>0.6</v>
      </c>
      <c r="J664" s="550"/>
      <c r="K664" t="s">
        <v>34</v>
      </c>
      <c r="L664" s="550">
        <f>O652</f>
        <v>1025</v>
      </c>
      <c r="M664" s="550"/>
      <c r="N664" s="550"/>
      <c r="O664" s="550"/>
      <c r="Q664" t="s">
        <v>11</v>
      </c>
      <c r="R664" s="560">
        <f>F664*I664*L664</f>
        <v>615</v>
      </c>
      <c r="S664" s="560"/>
      <c r="T664" s="560"/>
      <c r="U664" s="560"/>
      <c r="V664" s="560"/>
      <c r="W664" s="560"/>
      <c r="X664" s="560"/>
      <c r="Y664" s="560"/>
      <c r="Z664" s="560"/>
      <c r="AA664" s="560"/>
      <c r="AB664" s="560"/>
      <c r="AC664" s="560"/>
      <c r="AE664" s="555"/>
      <c r="AF664" s="555"/>
    </row>
    <row r="665" spans="1:32">
      <c r="A665" s="559"/>
      <c r="B665" s="559"/>
      <c r="C665" s="559"/>
      <c r="D665" s="559"/>
      <c r="E665" t="s">
        <v>29</v>
      </c>
      <c r="X665" s="550"/>
      <c r="Y665" s="550"/>
      <c r="Z665" s="550"/>
      <c r="AA665" s="550"/>
      <c r="AB665" s="550"/>
      <c r="AC665" s="550"/>
      <c r="AE665" s="555"/>
      <c r="AF665" s="555"/>
    </row>
    <row r="666" spans="1:32">
      <c r="A666" s="589"/>
      <c r="B666" s="589"/>
      <c r="C666" s="589"/>
      <c r="D666" s="589"/>
      <c r="E666" t="s">
        <v>499</v>
      </c>
      <c r="X666" s="550"/>
      <c r="Y666" s="550"/>
      <c r="Z666" s="550"/>
      <c r="AA666" s="550"/>
      <c r="AB666" s="550"/>
      <c r="AC666" s="550"/>
      <c r="AE666" s="555"/>
      <c r="AF666" s="555"/>
    </row>
    <row r="667" spans="1:32">
      <c r="A667" s="589"/>
      <c r="B667" s="589"/>
      <c r="C667" s="589"/>
      <c r="D667" s="589"/>
      <c r="F667" s="565">
        <f>O649</f>
        <v>0.5</v>
      </c>
      <c r="G667" s="565"/>
      <c r="H667" t="s">
        <v>10</v>
      </c>
      <c r="I667" s="552">
        <v>1424</v>
      </c>
      <c r="J667" s="552"/>
      <c r="K667" s="552"/>
      <c r="X667" s="560">
        <f>F667*I667</f>
        <v>712</v>
      </c>
      <c r="Y667" s="560"/>
      <c r="Z667" s="560"/>
      <c r="AA667" s="560"/>
      <c r="AB667" s="560"/>
      <c r="AC667" s="560"/>
      <c r="AE667" s="555" t="s">
        <v>28</v>
      </c>
      <c r="AF667" s="555"/>
    </row>
    <row r="668" spans="1:32">
      <c r="A668" s="589"/>
      <c r="B668" s="589"/>
      <c r="C668" s="589"/>
      <c r="D668" s="589"/>
      <c r="E668" t="s">
        <v>500</v>
      </c>
      <c r="X668" s="550"/>
      <c r="Y668" s="550"/>
      <c r="Z668" s="550"/>
      <c r="AA668" s="550"/>
      <c r="AB668" s="550"/>
      <c r="AC668" s="550"/>
      <c r="AE668" s="555"/>
      <c r="AF668" s="555"/>
    </row>
    <row r="669" spans="1:32">
      <c r="A669" s="589"/>
      <c r="B669" s="589"/>
      <c r="C669" s="589"/>
      <c r="D669" s="589"/>
      <c r="F669" s="565">
        <f>O650</f>
        <v>0.4</v>
      </c>
      <c r="G669" s="565"/>
      <c r="H669" t="s">
        <v>10</v>
      </c>
      <c r="I669" s="552">
        <f>R664</f>
        <v>615</v>
      </c>
      <c r="J669" s="552"/>
      <c r="K669" s="552"/>
      <c r="X669" s="560">
        <f>F669*I669</f>
        <v>246</v>
      </c>
      <c r="Y669" s="560"/>
      <c r="Z669" s="560"/>
      <c r="AA669" s="560"/>
      <c r="AB669" s="560"/>
      <c r="AC669" s="560"/>
      <c r="AE669" s="555" t="s">
        <v>28</v>
      </c>
      <c r="AF669" s="555"/>
    </row>
    <row r="670" spans="1:32">
      <c r="A670" s="589"/>
      <c r="B670" s="589"/>
      <c r="C670" s="589"/>
      <c r="D670" s="589"/>
      <c r="E670" t="s">
        <v>501</v>
      </c>
      <c r="X670" s="550"/>
      <c r="Y670" s="550"/>
      <c r="Z670" s="550"/>
      <c r="AA670" s="550"/>
      <c r="AB670" s="550"/>
      <c r="AC670" s="550"/>
      <c r="AE670" s="555"/>
      <c r="AF670" s="555"/>
    </row>
    <row r="671" spans="1:32">
      <c r="A671" s="268"/>
      <c r="B671" s="268"/>
      <c r="C671" s="268"/>
      <c r="D671" s="268"/>
      <c r="F671" s="565">
        <f>O651</f>
        <v>0.1</v>
      </c>
      <c r="G671" s="565"/>
      <c r="H671" t="s">
        <v>10</v>
      </c>
      <c r="I671" s="552">
        <f>R664</f>
        <v>615</v>
      </c>
      <c r="J671" s="552"/>
      <c r="K671" s="552"/>
      <c r="X671" s="560">
        <f>F671*I671</f>
        <v>61.5</v>
      </c>
      <c r="Y671" s="560"/>
      <c r="Z671" s="560"/>
      <c r="AA671" s="560"/>
      <c r="AB671" s="560"/>
      <c r="AC671" s="560"/>
      <c r="AE671" s="555" t="s">
        <v>28</v>
      </c>
      <c r="AF671" s="555"/>
    </row>
    <row r="672" spans="1:32">
      <c r="A672" s="589"/>
      <c r="B672" s="589"/>
      <c r="C672" s="589"/>
      <c r="D672" s="589"/>
      <c r="E672" t="s">
        <v>27</v>
      </c>
    </row>
    <row r="673" spans="1:32">
      <c r="A673" s="589"/>
      <c r="B673" s="589"/>
      <c r="C673" s="589"/>
      <c r="D673" s="589"/>
      <c r="F673" s="550">
        <f>Y649</f>
        <v>1</v>
      </c>
      <c r="G673" s="550"/>
      <c r="H673" t="s">
        <v>34</v>
      </c>
      <c r="I673" s="550">
        <f>Y650</f>
        <v>0.6</v>
      </c>
      <c r="J673" s="550"/>
      <c r="K673" t="s">
        <v>34</v>
      </c>
      <c r="L673" s="551">
        <f>Y654</f>
        <v>1788</v>
      </c>
      <c r="M673" s="551"/>
      <c r="N673" s="551"/>
      <c r="O673" s="551"/>
      <c r="Q673" t="s">
        <v>11</v>
      </c>
      <c r="R673" s="560">
        <f>F673*I673*L673</f>
        <v>1072.8</v>
      </c>
      <c r="S673" s="560"/>
      <c r="T673" s="560"/>
      <c r="U673" s="560"/>
      <c r="V673" s="560"/>
      <c r="W673" s="560"/>
      <c r="X673" s="560"/>
      <c r="Y673" s="560"/>
      <c r="Z673" s="560"/>
      <c r="AA673" s="560"/>
      <c r="AB673" s="560"/>
      <c r="AC673" s="560"/>
      <c r="AE673" s="555"/>
      <c r="AF673" s="555"/>
    </row>
    <row r="674" spans="1:32">
      <c r="A674" s="589"/>
      <c r="B674" s="589"/>
      <c r="C674" s="589"/>
      <c r="D674" s="589"/>
      <c r="E674" t="s">
        <v>29</v>
      </c>
      <c r="X674" s="550"/>
      <c r="Y674" s="550"/>
      <c r="Z674" s="550"/>
      <c r="AA674" s="550"/>
      <c r="AB674" s="550"/>
      <c r="AC674" s="550"/>
      <c r="AE674" s="555"/>
      <c r="AF674" s="555"/>
    </row>
    <row r="675" spans="1:32">
      <c r="A675" s="589"/>
      <c r="B675" s="589"/>
      <c r="C675" s="589"/>
      <c r="D675" s="589"/>
      <c r="E675" t="s">
        <v>502</v>
      </c>
      <c r="X675" s="550"/>
      <c r="Y675" s="550"/>
      <c r="Z675" s="550"/>
      <c r="AA675" s="550"/>
      <c r="AB675" s="550"/>
      <c r="AC675" s="550"/>
      <c r="AE675" s="555"/>
      <c r="AF675" s="555"/>
    </row>
    <row r="676" spans="1:32">
      <c r="A676" s="589"/>
      <c r="B676" s="589"/>
      <c r="C676" s="589"/>
      <c r="D676" s="589"/>
      <c r="F676" s="565">
        <f>Y651</f>
        <v>0.5</v>
      </c>
      <c r="G676" s="565"/>
      <c r="H676" t="s">
        <v>10</v>
      </c>
      <c r="I676" s="552">
        <f>R673</f>
        <v>1072.8</v>
      </c>
      <c r="J676" s="552"/>
      <c r="K676" s="552"/>
      <c r="L676" s="552"/>
      <c r="X676" s="560">
        <f>F676*I676</f>
        <v>536.4</v>
      </c>
      <c r="Y676" s="560"/>
      <c r="Z676" s="560"/>
      <c r="AA676" s="560"/>
      <c r="AB676" s="560"/>
      <c r="AC676" s="560"/>
      <c r="AE676" s="555" t="s">
        <v>28</v>
      </c>
      <c r="AF676" s="555"/>
    </row>
    <row r="677" spans="1:32">
      <c r="A677" s="589"/>
      <c r="B677" s="589"/>
      <c r="C677" s="589"/>
      <c r="D677" s="589"/>
      <c r="E677" t="s">
        <v>503</v>
      </c>
      <c r="X677" s="550"/>
      <c r="Y677" s="550"/>
      <c r="Z677" s="550"/>
      <c r="AA677" s="550"/>
      <c r="AB677" s="550"/>
      <c r="AC677" s="550"/>
      <c r="AE677" s="555"/>
      <c r="AF677" s="555"/>
    </row>
    <row r="678" spans="1:32">
      <c r="A678" s="589"/>
      <c r="B678" s="589"/>
      <c r="C678" s="589"/>
      <c r="D678" s="589"/>
      <c r="F678" s="565">
        <f>Y652</f>
        <v>0.4</v>
      </c>
      <c r="G678" s="565"/>
      <c r="H678" t="s">
        <v>10</v>
      </c>
      <c r="I678" s="552">
        <f>R673</f>
        <v>1072.8</v>
      </c>
      <c r="J678" s="552"/>
      <c r="K678" s="552"/>
      <c r="L678" s="552"/>
      <c r="X678" s="560">
        <f>F678*I678</f>
        <v>429.12</v>
      </c>
      <c r="Y678" s="560"/>
      <c r="Z678" s="560"/>
      <c r="AA678" s="560"/>
      <c r="AB678" s="560"/>
      <c r="AC678" s="560"/>
      <c r="AE678" s="555" t="s">
        <v>28</v>
      </c>
      <c r="AF678" s="555"/>
    </row>
    <row r="679" spans="1:32">
      <c r="A679" s="589"/>
      <c r="B679" s="589"/>
      <c r="C679" s="589"/>
      <c r="D679" s="589"/>
      <c r="E679" t="s">
        <v>504</v>
      </c>
      <c r="X679" s="550"/>
      <c r="Y679" s="550"/>
      <c r="Z679" s="550"/>
      <c r="AA679" s="550"/>
      <c r="AB679" s="550"/>
      <c r="AC679" s="550"/>
      <c r="AE679" s="555"/>
      <c r="AF679" s="555"/>
    </row>
    <row r="680" spans="1:32">
      <c r="A680" s="559"/>
      <c r="B680" s="559"/>
      <c r="C680" s="559"/>
      <c r="D680" s="559"/>
      <c r="F680" s="565">
        <f>Y653</f>
        <v>0.1</v>
      </c>
      <c r="G680" s="565"/>
      <c r="H680" t="s">
        <v>10</v>
      </c>
      <c r="I680" s="552">
        <f>R673</f>
        <v>1072.8</v>
      </c>
      <c r="J680" s="552"/>
      <c r="K680" s="552"/>
      <c r="L680" s="552"/>
      <c r="X680" s="560">
        <f>F680*I680</f>
        <v>107.28</v>
      </c>
      <c r="Y680" s="560"/>
      <c r="Z680" s="560"/>
      <c r="AA680" s="560"/>
      <c r="AB680" s="560"/>
      <c r="AC680" s="560"/>
      <c r="AE680" s="555" t="s">
        <v>28</v>
      </c>
      <c r="AF680" s="555"/>
    </row>
    <row r="681" spans="1:32">
      <c r="A681" s="223"/>
      <c r="B681" s="223"/>
      <c r="C681" s="223"/>
      <c r="D681" s="223"/>
      <c r="F681" s="228"/>
      <c r="G681" s="228"/>
      <c r="I681" s="233"/>
      <c r="J681" s="233"/>
      <c r="K681" s="233"/>
      <c r="L681" s="233"/>
      <c r="X681" s="233"/>
      <c r="Y681" s="233"/>
      <c r="Z681" s="233"/>
      <c r="AA681" s="233"/>
      <c r="AB681" s="233"/>
      <c r="AC681" s="233"/>
      <c r="AE681" s="225"/>
      <c r="AF681" s="225"/>
    </row>
    <row r="682" spans="1:32">
      <c r="A682" s="568"/>
      <c r="B682" s="559"/>
      <c r="C682" s="559"/>
      <c r="D682" s="559"/>
      <c r="E682" t="s">
        <v>262</v>
      </c>
      <c r="F682" t="s">
        <v>263</v>
      </c>
      <c r="O682" s="19"/>
      <c r="P682" s="224"/>
      <c r="Q682" s="225"/>
      <c r="T682" s="235"/>
      <c r="U682" s="224" t="s">
        <v>495</v>
      </c>
      <c r="V682" s="225"/>
      <c r="W682" s="225" t="s">
        <v>11</v>
      </c>
      <c r="X682" s="585">
        <f>X684+X688+P692+P693+P694</f>
        <v>1034.97963</v>
      </c>
      <c r="Y682" s="585"/>
      <c r="Z682" s="585"/>
      <c r="AA682" s="585"/>
      <c r="AB682" s="585"/>
      <c r="AC682" s="585"/>
      <c r="AE682" s="225"/>
      <c r="AF682" s="225"/>
    </row>
    <row r="683" spans="1:32">
      <c r="A683" s="245"/>
      <c r="B683" s="244"/>
      <c r="C683" s="244"/>
      <c r="D683" s="244"/>
      <c r="E683" t="s">
        <v>704</v>
      </c>
      <c r="O683" s="19"/>
      <c r="P683" s="256"/>
      <c r="Q683" s="243"/>
      <c r="R683" s="268"/>
      <c r="S683" s="256"/>
      <c r="T683" s="243"/>
      <c r="V683" s="255"/>
      <c r="W683" s="243"/>
      <c r="X683" s="271"/>
      <c r="Y683" s="271"/>
      <c r="Z683" s="271"/>
      <c r="AA683" s="271"/>
      <c r="AB683" s="271"/>
      <c r="AC683" s="271"/>
      <c r="AE683" s="243"/>
      <c r="AF683" s="243"/>
    </row>
    <row r="684" spans="1:32">
      <c r="A684" s="559"/>
      <c r="B684" s="559"/>
      <c r="C684" s="559"/>
      <c r="D684" s="559"/>
      <c r="E684" t="s">
        <v>31</v>
      </c>
      <c r="F684" s="550">
        <f>O648</f>
        <v>0.6</v>
      </c>
      <c r="G684" s="550"/>
      <c r="H684" t="s">
        <v>10</v>
      </c>
      <c r="I684" s="550">
        <v>0.46</v>
      </c>
      <c r="J684" s="550"/>
      <c r="K684" t="s">
        <v>10</v>
      </c>
      <c r="L684" s="641">
        <v>724</v>
      </c>
      <c r="M684" s="641"/>
      <c r="N684" s="19" t="s">
        <v>39</v>
      </c>
      <c r="O684" s="19" t="s">
        <v>31</v>
      </c>
      <c r="P684" s="550">
        <f>O648</f>
        <v>0.6</v>
      </c>
      <c r="Q684" s="555"/>
      <c r="R684" s="235" t="s">
        <v>10</v>
      </c>
      <c r="S684" s="550">
        <v>0.54</v>
      </c>
      <c r="T684" s="555"/>
      <c r="U684" t="s">
        <v>10</v>
      </c>
      <c r="V684" s="586">
        <v>724</v>
      </c>
      <c r="W684" s="555"/>
      <c r="X684" s="645">
        <f>((F684*I684*L684)+(P684*S684*V684))-((H685*(K685*N685))/4)*S685+P686</f>
        <v>405.62778749999995</v>
      </c>
      <c r="Y684" s="645"/>
      <c r="Z684" s="645"/>
      <c r="AA684" s="645"/>
      <c r="AB684" s="645"/>
      <c r="AC684" s="645"/>
      <c r="AE684" s="555" t="s">
        <v>28</v>
      </c>
      <c r="AF684" s="555"/>
    </row>
    <row r="685" spans="1:32">
      <c r="A685" s="223"/>
      <c r="B685" s="223"/>
      <c r="C685" s="223"/>
      <c r="D685" s="223"/>
      <c r="F685" s="224"/>
      <c r="G685" s="19" t="s">
        <v>505</v>
      </c>
      <c r="H685" s="550">
        <v>3.14</v>
      </c>
      <c r="I685" s="550"/>
      <c r="J685" s="269" t="s">
        <v>89</v>
      </c>
      <c r="K685" s="552">
        <v>0.22500000000000001</v>
      </c>
      <c r="L685" s="552"/>
      <c r="M685" s="235" t="s">
        <v>10</v>
      </c>
      <c r="N685" s="552">
        <v>0.22500000000000001</v>
      </c>
      <c r="O685" s="552"/>
      <c r="P685" t="s">
        <v>506</v>
      </c>
      <c r="Q685" s="235">
        <v>4</v>
      </c>
      <c r="R685" t="s">
        <v>507</v>
      </c>
      <c r="S685" s="646">
        <v>724</v>
      </c>
      <c r="T685" s="646"/>
      <c r="U685" s="270" t="s">
        <v>33</v>
      </c>
      <c r="V685" s="25"/>
      <c r="W685" s="225"/>
      <c r="X685" s="239"/>
      <c r="Y685" s="239"/>
      <c r="Z685" s="239"/>
      <c r="AA685" s="239"/>
      <c r="AB685" s="239"/>
      <c r="AC685" s="239"/>
      <c r="AE685" s="225"/>
      <c r="AF685" s="225"/>
    </row>
    <row r="686" spans="1:32">
      <c r="A686" s="223"/>
      <c r="B686" s="223"/>
      <c r="C686" s="223"/>
      <c r="D686" s="223"/>
      <c r="E686" s="19"/>
      <c r="F686" s="550"/>
      <c r="G686" s="555"/>
      <c r="H686" s="235"/>
      <c r="I686" s="550"/>
      <c r="J686" s="555"/>
      <c r="L686" s="586"/>
      <c r="M686" s="555"/>
      <c r="N686" s="31"/>
      <c r="O686" s="31"/>
      <c r="P686" s="552"/>
      <c r="Q686" s="552"/>
      <c r="R686" s="552"/>
      <c r="S686" s="552"/>
      <c r="T686" s="552"/>
      <c r="U686" s="270"/>
      <c r="V686" s="25"/>
      <c r="W686" s="225"/>
      <c r="X686" s="239"/>
      <c r="Y686" s="239"/>
      <c r="Z686" s="239"/>
      <c r="AA686" s="239"/>
      <c r="AB686" s="239"/>
      <c r="AC686" s="239"/>
      <c r="AE686" s="225"/>
      <c r="AF686" s="225"/>
    </row>
    <row r="687" spans="1:32">
      <c r="A687" s="223"/>
      <c r="B687" s="223"/>
      <c r="C687" s="223"/>
      <c r="D687" s="223"/>
      <c r="E687" t="s">
        <v>511</v>
      </c>
      <c r="O687" s="19"/>
      <c r="P687" s="256"/>
      <c r="Q687" s="243"/>
      <c r="R687" s="268"/>
      <c r="S687" s="256"/>
      <c r="T687" s="229"/>
      <c r="U687" s="270"/>
      <c r="V687" s="25"/>
      <c r="W687" s="225"/>
      <c r="X687" s="239"/>
      <c r="Y687" s="239"/>
      <c r="Z687" s="239"/>
      <c r="AA687" s="239"/>
      <c r="AB687" s="239"/>
      <c r="AC687" s="239"/>
      <c r="AE687" s="225"/>
      <c r="AF687" s="225"/>
    </row>
    <row r="688" spans="1:32">
      <c r="A688" s="559"/>
      <c r="B688" s="559"/>
      <c r="C688" s="559"/>
      <c r="D688" s="559"/>
      <c r="E688" t="s">
        <v>31</v>
      </c>
      <c r="F688" s="550">
        <v>0.6</v>
      </c>
      <c r="G688" s="550"/>
      <c r="H688" t="s">
        <v>10</v>
      </c>
      <c r="I688" s="550">
        <v>0.46</v>
      </c>
      <c r="J688" s="550"/>
      <c r="K688" t="s">
        <v>10</v>
      </c>
      <c r="L688" s="641">
        <v>220</v>
      </c>
      <c r="M688" s="641"/>
      <c r="N688" s="19" t="s">
        <v>39</v>
      </c>
      <c r="O688" s="19" t="s">
        <v>31</v>
      </c>
      <c r="P688" s="550">
        <v>0.6</v>
      </c>
      <c r="Q688" s="555"/>
      <c r="R688" s="235" t="s">
        <v>10</v>
      </c>
      <c r="S688" s="550">
        <v>0.54</v>
      </c>
      <c r="T688" s="555"/>
      <c r="U688" t="s">
        <v>10</v>
      </c>
      <c r="V688" s="586">
        <v>0</v>
      </c>
      <c r="W688" s="555"/>
      <c r="X688" s="645">
        <f>((F688*I688*L688)+(P688*S688*V688))-((H689*(K689*N689))/4)*S689+P690</f>
        <v>43.583842500000003</v>
      </c>
      <c r="Y688" s="645"/>
      <c r="Z688" s="645"/>
      <c r="AA688" s="645"/>
      <c r="AB688" s="645"/>
      <c r="AC688" s="645"/>
      <c r="AE688" s="555" t="s">
        <v>28</v>
      </c>
      <c r="AF688" s="555"/>
    </row>
    <row r="689" spans="1:37">
      <c r="A689" s="223"/>
      <c r="B689" s="223"/>
      <c r="C689" s="223"/>
      <c r="D689" s="223"/>
      <c r="F689" s="224"/>
      <c r="G689" s="19" t="s">
        <v>505</v>
      </c>
      <c r="H689" s="550">
        <v>3.14</v>
      </c>
      <c r="I689" s="550"/>
      <c r="J689" s="269" t="s">
        <v>89</v>
      </c>
      <c r="K689" s="552">
        <v>0.315</v>
      </c>
      <c r="L689" s="552"/>
      <c r="M689" s="235" t="s">
        <v>10</v>
      </c>
      <c r="N689" s="552">
        <v>0.315</v>
      </c>
      <c r="O689" s="552"/>
      <c r="P689" t="s">
        <v>506</v>
      </c>
      <c r="Q689" s="235">
        <v>4</v>
      </c>
      <c r="R689" t="s">
        <v>507</v>
      </c>
      <c r="S689" s="646">
        <v>220</v>
      </c>
      <c r="T689" s="646"/>
      <c r="U689" s="270" t="s">
        <v>33</v>
      </c>
      <c r="V689" s="25"/>
      <c r="W689" s="225"/>
      <c r="X689" s="239"/>
      <c r="Y689" s="239"/>
      <c r="Z689" s="239"/>
      <c r="AA689" s="239"/>
      <c r="AB689" s="239"/>
      <c r="AC689" s="239"/>
      <c r="AE689" s="225"/>
      <c r="AF689" s="225"/>
    </row>
    <row r="690" spans="1:37">
      <c r="A690" s="223"/>
      <c r="B690" s="223"/>
      <c r="C690" s="223"/>
      <c r="D690" s="223"/>
      <c r="E690" s="19"/>
      <c r="F690" s="550"/>
      <c r="G690" s="555"/>
      <c r="H690" s="235"/>
      <c r="I690" s="550"/>
      <c r="J690" s="555"/>
      <c r="L690" s="586"/>
      <c r="M690" s="555"/>
      <c r="N690" s="31"/>
      <c r="O690" s="31"/>
      <c r="P690" s="552"/>
      <c r="Q690" s="552"/>
      <c r="R690" s="552"/>
      <c r="S690" s="552"/>
      <c r="T690" s="552"/>
      <c r="U690" s="270"/>
      <c r="V690" s="25"/>
      <c r="W690" s="225"/>
      <c r="X690" s="239"/>
      <c r="Y690" s="239"/>
      <c r="Z690" s="239"/>
      <c r="AA690" s="239"/>
      <c r="AB690" s="239"/>
      <c r="AC690" s="239"/>
      <c r="AE690" s="225"/>
      <c r="AF690" s="225"/>
    </row>
    <row r="691" spans="1:37">
      <c r="A691" s="223"/>
      <c r="B691" s="223"/>
      <c r="C691" s="223"/>
      <c r="D691" s="223"/>
      <c r="E691" t="s">
        <v>703</v>
      </c>
      <c r="O691" s="19"/>
      <c r="P691" s="256"/>
      <c r="Q691" s="243"/>
      <c r="R691" s="268"/>
      <c r="S691" s="256"/>
      <c r="T691" s="229"/>
      <c r="U691" s="270"/>
      <c r="V691" s="25"/>
      <c r="W691" s="225"/>
      <c r="X691" s="239"/>
      <c r="Y691" s="239"/>
      <c r="Z691" s="239"/>
      <c r="AA691" s="239"/>
      <c r="AB691" s="239"/>
      <c r="AC691" s="239"/>
      <c r="AE691" s="225"/>
      <c r="AF691" s="225"/>
    </row>
    <row r="692" spans="1:37">
      <c r="A692" s="475"/>
      <c r="B692" s="475"/>
      <c r="C692" s="475"/>
      <c r="D692" s="475"/>
      <c r="F692" s="550">
        <v>0.6</v>
      </c>
      <c r="G692" s="550"/>
      <c r="H692" t="s">
        <v>10</v>
      </c>
      <c r="I692" s="550">
        <v>0.46</v>
      </c>
      <c r="J692" s="550"/>
      <c r="K692" t="s">
        <v>10</v>
      </c>
      <c r="L692" s="551">
        <v>856</v>
      </c>
      <c r="M692" s="551"/>
      <c r="N692" s="551"/>
      <c r="O692" s="31" t="s">
        <v>11</v>
      </c>
      <c r="P692" s="552">
        <f t="shared" ref="P692" si="8">F692*I692*L692</f>
        <v>236.25600000000003</v>
      </c>
      <c r="Q692" s="552"/>
      <c r="R692" s="552"/>
      <c r="S692" s="552"/>
      <c r="T692" s="552"/>
      <c r="U692" s="270"/>
      <c r="V692" s="25"/>
      <c r="W692" s="472"/>
      <c r="X692" s="487"/>
      <c r="Y692" s="487"/>
      <c r="Z692" s="487"/>
      <c r="AA692" s="487"/>
      <c r="AB692" s="487"/>
      <c r="AC692" s="487"/>
      <c r="AE692" s="472"/>
      <c r="AF692" s="472"/>
    </row>
    <row r="693" spans="1:37">
      <c r="A693" s="244"/>
      <c r="B693" s="244"/>
      <c r="C693" s="244"/>
      <c r="D693" s="244"/>
      <c r="E693" s="19"/>
      <c r="F693" s="550">
        <v>0.6</v>
      </c>
      <c r="G693" s="550"/>
      <c r="H693" t="s">
        <v>10</v>
      </c>
      <c r="I693" s="550">
        <v>1</v>
      </c>
      <c r="J693" s="550"/>
      <c r="K693" t="s">
        <v>10</v>
      </c>
      <c r="L693" s="551">
        <v>301</v>
      </c>
      <c r="M693" s="551"/>
      <c r="N693" s="551"/>
      <c r="O693" s="31" t="s">
        <v>11</v>
      </c>
      <c r="P693" s="552">
        <f t="shared" ref="P693:P694" si="9">F693*I693*L693</f>
        <v>180.6</v>
      </c>
      <c r="Q693" s="552"/>
      <c r="R693" s="552"/>
      <c r="S693" s="552"/>
      <c r="T693" s="552"/>
      <c r="U693" s="270"/>
      <c r="V693" s="25"/>
      <c r="W693" s="472"/>
      <c r="X693" s="254"/>
      <c r="Y693" s="254"/>
      <c r="Z693" s="254"/>
      <c r="AA693" s="254"/>
      <c r="AB693" s="254"/>
      <c r="AC693" s="254"/>
      <c r="AE693" s="243"/>
      <c r="AF693" s="243"/>
    </row>
    <row r="694" spans="1:37">
      <c r="A694" s="244"/>
      <c r="B694" s="244"/>
      <c r="C694" s="244"/>
      <c r="D694" s="244"/>
      <c r="E694" s="19"/>
      <c r="F694" s="550">
        <v>0.6</v>
      </c>
      <c r="G694" s="550"/>
      <c r="H694" t="s">
        <v>10</v>
      </c>
      <c r="I694" s="550">
        <v>0.46</v>
      </c>
      <c r="J694" s="550"/>
      <c r="K694" t="s">
        <v>10</v>
      </c>
      <c r="L694" s="551">
        <v>612</v>
      </c>
      <c r="M694" s="551"/>
      <c r="N694" s="551"/>
      <c r="O694" s="31" t="s">
        <v>11</v>
      </c>
      <c r="P694" s="552">
        <f t="shared" si="9"/>
        <v>168.91200000000001</v>
      </c>
      <c r="Q694" s="552"/>
      <c r="R694" s="552"/>
      <c r="S694" s="552"/>
      <c r="T694" s="552"/>
      <c r="U694" s="270"/>
      <c r="V694" s="25"/>
      <c r="W694" s="243"/>
      <c r="X694" s="254"/>
      <c r="Y694" s="254"/>
      <c r="Z694" s="254"/>
      <c r="AA694" s="254"/>
      <c r="AB694" s="254"/>
      <c r="AC694" s="254"/>
      <c r="AE694" s="243"/>
      <c r="AF694" s="243"/>
    </row>
    <row r="695" spans="1:37">
      <c r="A695" s="244"/>
      <c r="B695" s="244"/>
      <c r="C695" s="244"/>
      <c r="D695" s="244"/>
      <c r="E695" s="19"/>
      <c r="F695" s="256"/>
      <c r="G695" s="243"/>
      <c r="H695" s="268"/>
      <c r="I695" s="256"/>
      <c r="J695" s="243"/>
      <c r="L695" s="255"/>
      <c r="M695" s="243"/>
      <c r="N695" s="31"/>
      <c r="O695" s="31"/>
      <c r="P695" s="246"/>
      <c r="Q695" s="246"/>
      <c r="R695" s="246"/>
      <c r="S695" s="246"/>
      <c r="T695" s="246"/>
      <c r="U695" s="270"/>
      <c r="V695" s="25"/>
      <c r="W695" s="243"/>
      <c r="X695" s="254"/>
      <c r="Y695" s="254"/>
      <c r="Z695" s="254"/>
      <c r="AA695" s="254"/>
      <c r="AB695" s="254"/>
      <c r="AC695" s="254"/>
      <c r="AE695" s="243"/>
      <c r="AF695" s="243"/>
    </row>
    <row r="696" spans="1:37">
      <c r="A696" s="555"/>
      <c r="B696" s="555"/>
      <c r="C696" s="555"/>
      <c r="D696" s="555"/>
      <c r="E696" s="61" t="s">
        <v>264</v>
      </c>
      <c r="F696" s="256"/>
      <c r="G696" s="256"/>
      <c r="I696" s="256"/>
      <c r="J696" s="256"/>
      <c r="L696" s="255"/>
      <c r="M696" s="255"/>
      <c r="N696" s="255"/>
      <c r="O696" s="255"/>
      <c r="X696" s="233"/>
      <c r="Y696" s="233"/>
      <c r="Z696" s="233"/>
      <c r="AA696" s="233"/>
      <c r="AB696" s="233"/>
      <c r="AC696" s="233"/>
      <c r="AE696" s="225"/>
      <c r="AF696" s="225"/>
      <c r="AK696" s="56"/>
    </row>
    <row r="697" spans="1:37">
      <c r="A697" s="555"/>
      <c r="B697" s="555"/>
      <c r="C697" s="555"/>
      <c r="D697" s="555"/>
      <c r="F697" s="550">
        <f>O648</f>
        <v>0.6</v>
      </c>
      <c r="G697" s="550"/>
      <c r="H697" t="s">
        <v>10</v>
      </c>
      <c r="I697" s="550">
        <f>Y647</f>
        <v>0.62</v>
      </c>
      <c r="J697" s="550"/>
      <c r="K697" t="s">
        <v>10</v>
      </c>
      <c r="L697" s="641">
        <f>U644</f>
        <v>1788</v>
      </c>
      <c r="M697" s="641"/>
      <c r="N697" s="641"/>
      <c r="O697" s="641"/>
      <c r="X697" s="552">
        <f>F697*I697*L697</f>
        <v>665.13599999999997</v>
      </c>
      <c r="Y697" s="552"/>
      <c r="Z697" s="552"/>
      <c r="AA697" s="552"/>
      <c r="AB697" s="552"/>
      <c r="AC697" s="552"/>
      <c r="AE697" s="555" t="s">
        <v>28</v>
      </c>
      <c r="AF697" s="555"/>
    </row>
    <row r="698" spans="1:37">
      <c r="A698" s="225"/>
      <c r="B698" s="225"/>
      <c r="C698" s="225"/>
      <c r="D698" s="225"/>
      <c r="F698" s="224"/>
      <c r="G698" s="224"/>
      <c r="I698" s="224"/>
      <c r="J698" s="224"/>
      <c r="L698" s="232"/>
      <c r="M698" s="232"/>
      <c r="N698" s="232"/>
      <c r="O698" s="232"/>
      <c r="X698" s="229"/>
      <c r="Y698" s="229"/>
      <c r="Z698" s="229"/>
      <c r="AA698" s="229"/>
      <c r="AB698" s="229"/>
      <c r="AC698" s="229"/>
      <c r="AE698" s="225"/>
      <c r="AF698" s="225"/>
    </row>
    <row r="699" spans="1:37">
      <c r="A699" s="581"/>
      <c r="B699" s="581"/>
      <c r="C699" s="581"/>
      <c r="D699" s="581"/>
      <c r="E699" t="s">
        <v>512</v>
      </c>
      <c r="W699" s="267"/>
      <c r="X699" s="267"/>
      <c r="Y699" s="267"/>
      <c r="Z699" s="580">
        <v>220</v>
      </c>
      <c r="AA699" s="580"/>
      <c r="AB699" s="580"/>
      <c r="AC699" s="580"/>
      <c r="AD699" s="559" t="s">
        <v>108</v>
      </c>
      <c r="AE699" s="559"/>
      <c r="AF699" s="225"/>
    </row>
    <row r="700" spans="1:37">
      <c r="A700" s="555"/>
      <c r="B700" s="555"/>
      <c r="C700" s="555"/>
      <c r="D700" s="555"/>
      <c r="E700" t="s">
        <v>246</v>
      </c>
      <c r="W700" s="267"/>
      <c r="X700" s="267"/>
      <c r="Y700" s="267"/>
      <c r="Z700" s="267"/>
      <c r="AA700" s="267"/>
      <c r="AB700" s="267"/>
      <c r="AD700" s="244"/>
      <c r="AE700" s="244"/>
      <c r="AF700" s="225"/>
    </row>
    <row r="701" spans="1:37">
      <c r="A701" s="582"/>
      <c r="B701" s="582"/>
      <c r="C701" s="582"/>
      <c r="D701" s="582"/>
      <c r="F701" s="224"/>
      <c r="G701" s="224"/>
      <c r="I701" s="224"/>
      <c r="J701" s="224"/>
      <c r="L701" s="232"/>
      <c r="M701" s="232"/>
      <c r="N701" s="232"/>
      <c r="O701" s="232"/>
      <c r="X701" s="229"/>
      <c r="Y701" s="229"/>
      <c r="Z701" s="229"/>
      <c r="AA701" s="229"/>
      <c r="AB701" s="229"/>
      <c r="AC701" s="229"/>
      <c r="AE701" s="225"/>
      <c r="AF701" s="225"/>
    </row>
    <row r="702" spans="1:37">
      <c r="A702" s="581"/>
      <c r="B702" s="581"/>
      <c r="C702" s="581"/>
      <c r="D702" s="581"/>
      <c r="E702" t="s">
        <v>513</v>
      </c>
      <c r="W702" s="267"/>
      <c r="X702" s="267"/>
      <c r="Y702" s="267"/>
      <c r="Z702" s="580">
        <v>1157</v>
      </c>
      <c r="AA702" s="580"/>
      <c r="AB702" s="580"/>
      <c r="AC702" s="580"/>
      <c r="AD702" s="559" t="s">
        <v>108</v>
      </c>
      <c r="AE702" s="559"/>
      <c r="AF702" s="243"/>
    </row>
    <row r="703" spans="1:37">
      <c r="A703" s="555"/>
      <c r="B703" s="555"/>
      <c r="C703" s="555"/>
      <c r="D703" s="555"/>
      <c r="E703" t="s">
        <v>246</v>
      </c>
      <c r="W703" s="267"/>
      <c r="X703" s="267"/>
      <c r="Y703" s="267"/>
      <c r="Z703" s="267"/>
      <c r="AA703" s="267"/>
      <c r="AB703" s="267"/>
      <c r="AD703" s="244"/>
      <c r="AE703" s="244"/>
      <c r="AF703" s="243"/>
    </row>
    <row r="704" spans="1:37">
      <c r="A704" s="555"/>
      <c r="B704" s="555"/>
      <c r="C704" s="555"/>
      <c r="D704" s="555"/>
      <c r="W704" s="267"/>
      <c r="X704" s="267"/>
      <c r="Y704" s="267"/>
      <c r="Z704" s="267"/>
      <c r="AA704" s="267"/>
      <c r="AB704" s="267"/>
      <c r="AD704" s="244"/>
      <c r="AE704" s="244"/>
      <c r="AF704" s="243"/>
    </row>
    <row r="705" spans="1:32">
      <c r="A705" s="581"/>
      <c r="B705" s="581"/>
      <c r="C705" s="581"/>
      <c r="D705" s="581"/>
      <c r="E705" t="s">
        <v>514</v>
      </c>
      <c r="W705" s="267"/>
      <c r="X705" s="267"/>
      <c r="Y705" s="267"/>
      <c r="Z705" s="580">
        <v>612</v>
      </c>
      <c r="AA705" s="580"/>
      <c r="AB705" s="580"/>
      <c r="AC705" s="580"/>
      <c r="AD705" s="559" t="s">
        <v>108</v>
      </c>
      <c r="AE705" s="559"/>
      <c r="AF705" s="243"/>
    </row>
    <row r="706" spans="1:32">
      <c r="A706" s="583"/>
      <c r="B706" s="583"/>
      <c r="C706" s="583"/>
      <c r="D706" s="583"/>
      <c r="E706" t="s">
        <v>246</v>
      </c>
      <c r="W706" s="267"/>
      <c r="X706" s="267"/>
      <c r="Y706" s="267"/>
      <c r="Z706" s="267"/>
      <c r="AA706" s="267"/>
      <c r="AB706" s="267"/>
      <c r="AD706" s="244"/>
      <c r="AE706" s="244"/>
      <c r="AF706" s="243"/>
    </row>
    <row r="707" spans="1:32">
      <c r="A707" s="555"/>
      <c r="B707" s="555"/>
      <c r="C707" s="555"/>
      <c r="D707" s="555"/>
      <c r="W707" s="267"/>
      <c r="X707" s="267"/>
      <c r="Y707" s="267"/>
      <c r="Z707" s="267"/>
      <c r="AA707" s="267"/>
      <c r="AB707" s="267"/>
      <c r="AD707" s="244"/>
      <c r="AE707" s="244"/>
      <c r="AF707" s="243"/>
    </row>
    <row r="708" spans="1:32">
      <c r="A708" s="579"/>
      <c r="B708" s="555"/>
      <c r="C708" s="555"/>
      <c r="D708" s="555"/>
      <c r="E708" t="s">
        <v>515</v>
      </c>
      <c r="W708" s="267"/>
      <c r="X708" s="267"/>
      <c r="Y708" s="267"/>
      <c r="Z708" s="580">
        <v>220</v>
      </c>
      <c r="AA708" s="580"/>
      <c r="AB708" s="580"/>
      <c r="AC708" s="580"/>
      <c r="AD708" s="559" t="s">
        <v>108</v>
      </c>
      <c r="AE708" s="559"/>
      <c r="AF708" s="243"/>
    </row>
    <row r="709" spans="1:32">
      <c r="A709" s="555"/>
      <c r="B709" s="555"/>
      <c r="C709" s="555"/>
      <c r="D709" s="555"/>
      <c r="W709" s="267"/>
      <c r="X709" s="267"/>
      <c r="Y709" s="267"/>
      <c r="Z709" s="267"/>
      <c r="AA709" s="267"/>
      <c r="AB709" s="267"/>
      <c r="AD709" s="244"/>
      <c r="AE709" s="244"/>
      <c r="AF709" s="243"/>
    </row>
    <row r="710" spans="1:32">
      <c r="A710" s="579"/>
      <c r="B710" s="555"/>
      <c r="C710" s="555"/>
      <c r="D710" s="555"/>
      <c r="E710" t="s">
        <v>516</v>
      </c>
      <c r="W710" s="267"/>
      <c r="X710" s="267"/>
      <c r="Y710" s="267"/>
      <c r="Z710" s="580">
        <v>1157</v>
      </c>
      <c r="AA710" s="580"/>
      <c r="AB710" s="580"/>
      <c r="AC710" s="580"/>
      <c r="AD710" s="559" t="s">
        <v>108</v>
      </c>
      <c r="AE710" s="559"/>
      <c r="AF710" s="243"/>
    </row>
    <row r="711" spans="1:32">
      <c r="A711" s="555"/>
      <c r="B711" s="555"/>
      <c r="C711" s="555"/>
      <c r="D711" s="555"/>
      <c r="F711" s="256"/>
      <c r="G711" s="256"/>
      <c r="I711" s="256"/>
      <c r="J711" s="256"/>
      <c r="L711" s="252"/>
      <c r="M711" s="252"/>
      <c r="N711" s="252"/>
      <c r="O711" s="252"/>
      <c r="X711" s="246"/>
      <c r="Y711" s="246"/>
      <c r="Z711" s="246"/>
      <c r="AA711" s="246"/>
      <c r="AB711" s="246"/>
      <c r="AC711" s="246"/>
      <c r="AE711" s="243"/>
      <c r="AF711" s="243"/>
    </row>
    <row r="712" spans="1:32">
      <c r="A712" s="579"/>
      <c r="B712" s="555"/>
      <c r="C712" s="555"/>
      <c r="D712" s="555"/>
      <c r="E712" t="s">
        <v>517</v>
      </c>
      <c r="W712" s="267"/>
      <c r="X712" s="267"/>
      <c r="Y712" s="267"/>
      <c r="Z712" s="580">
        <v>612</v>
      </c>
      <c r="AA712" s="580"/>
      <c r="AB712" s="580"/>
      <c r="AC712" s="580"/>
      <c r="AD712" s="559" t="s">
        <v>108</v>
      </c>
      <c r="AE712" s="559"/>
    </row>
    <row r="713" spans="1:32">
      <c r="A713" s="579"/>
      <c r="B713" s="555"/>
      <c r="C713" s="555"/>
      <c r="D713" s="555"/>
      <c r="W713" s="267"/>
      <c r="X713" s="267"/>
      <c r="Y713" s="267"/>
      <c r="Z713" s="251"/>
      <c r="AA713" s="251"/>
      <c r="AB713" s="251"/>
      <c r="AC713" s="251"/>
      <c r="AD713" s="244"/>
      <c r="AE713" s="244"/>
    </row>
    <row r="714" spans="1:32">
      <c r="A714" s="579"/>
      <c r="B714" s="555"/>
      <c r="C714" s="555"/>
      <c r="D714" s="555"/>
      <c r="E714" t="s">
        <v>518</v>
      </c>
      <c r="W714" s="267"/>
      <c r="X714" s="267"/>
      <c r="Y714" s="267"/>
      <c r="Z714" s="580">
        <v>220</v>
      </c>
      <c r="AA714" s="580"/>
      <c r="AB714" s="580"/>
      <c r="AC714" s="580"/>
      <c r="AD714" s="559" t="s">
        <v>108</v>
      </c>
      <c r="AE714" s="559"/>
    </row>
    <row r="715" spans="1:32">
      <c r="A715" s="579"/>
      <c r="B715" s="555"/>
      <c r="C715" s="555"/>
      <c r="D715" s="555"/>
      <c r="W715" s="267"/>
      <c r="X715" s="267"/>
      <c r="Y715" s="267"/>
      <c r="Z715" s="251"/>
      <c r="AA715" s="251"/>
      <c r="AB715" s="251"/>
      <c r="AC715" s="251"/>
      <c r="AD715" s="244"/>
      <c r="AE715" s="244"/>
    </row>
    <row r="716" spans="1:32">
      <c r="A716" s="579"/>
      <c r="B716" s="555"/>
      <c r="C716" s="555"/>
      <c r="D716" s="555"/>
      <c r="E716" t="s">
        <v>725</v>
      </c>
      <c r="W716" s="267"/>
      <c r="X716" s="267"/>
      <c r="Y716" s="267"/>
      <c r="Z716" s="580">
        <v>1157</v>
      </c>
      <c r="AA716" s="580"/>
      <c r="AB716" s="580"/>
      <c r="AC716" s="580"/>
      <c r="AD716" s="559" t="s">
        <v>108</v>
      </c>
      <c r="AE716" s="559"/>
    </row>
    <row r="717" spans="1:32">
      <c r="A717" s="579"/>
      <c r="B717" s="555"/>
      <c r="C717" s="555"/>
      <c r="D717" s="555"/>
      <c r="W717" s="267"/>
      <c r="X717" s="267"/>
      <c r="Y717" s="267"/>
      <c r="Z717" s="251"/>
      <c r="AA717" s="251"/>
      <c r="AB717" s="251"/>
      <c r="AC717" s="251"/>
      <c r="AD717" s="244"/>
      <c r="AE717" s="244"/>
    </row>
    <row r="718" spans="1:32">
      <c r="A718" s="579"/>
      <c r="B718" s="555"/>
      <c r="C718" s="555"/>
      <c r="D718" s="555"/>
      <c r="E718" t="s">
        <v>519</v>
      </c>
      <c r="W718" s="267"/>
      <c r="X718" s="267"/>
      <c r="Y718" s="267"/>
      <c r="Z718" s="580">
        <v>612</v>
      </c>
      <c r="AA718" s="580"/>
      <c r="AB718" s="580"/>
      <c r="AC718" s="580"/>
      <c r="AD718" s="559" t="s">
        <v>108</v>
      </c>
      <c r="AE718" s="559"/>
    </row>
    <row r="719" spans="1:32">
      <c r="A719" s="579"/>
      <c r="B719" s="579"/>
      <c r="C719" s="579"/>
      <c r="D719" s="579"/>
      <c r="W719" s="267"/>
      <c r="X719" s="267"/>
      <c r="Y719" s="267"/>
      <c r="Z719" s="580"/>
      <c r="AA719" s="580"/>
      <c r="AB719" s="580"/>
      <c r="AC719" s="580"/>
      <c r="AD719" s="559"/>
      <c r="AE719" s="559"/>
    </row>
    <row r="720" spans="1:32">
      <c r="A720" s="579"/>
      <c r="B720" s="555"/>
      <c r="C720" s="555"/>
      <c r="D720" s="555"/>
      <c r="E720" t="s">
        <v>520</v>
      </c>
      <c r="W720" s="267"/>
      <c r="X720" s="267"/>
      <c r="Y720" s="267"/>
      <c r="Z720" s="580">
        <v>4</v>
      </c>
      <c r="AA720" s="580"/>
      <c r="AB720" s="580"/>
      <c r="AC720" s="580"/>
      <c r="AD720" s="559" t="s">
        <v>149</v>
      </c>
      <c r="AE720" s="559"/>
    </row>
    <row r="721" spans="1:32">
      <c r="A721" s="579"/>
      <c r="B721" s="579"/>
      <c r="C721" s="579"/>
      <c r="D721" s="579"/>
      <c r="W721" s="267"/>
      <c r="X721" s="267"/>
      <c r="Y721" s="267"/>
      <c r="Z721" s="251"/>
      <c r="AA721" s="251"/>
      <c r="AB721" s="251"/>
      <c r="AC721" s="251"/>
      <c r="AD721" s="244"/>
      <c r="AE721" s="244"/>
    </row>
    <row r="722" spans="1:32">
      <c r="A722" s="579"/>
      <c r="B722" s="555"/>
      <c r="C722" s="555"/>
      <c r="D722" s="555"/>
      <c r="E722" t="s">
        <v>521</v>
      </c>
      <c r="W722" s="267"/>
      <c r="X722" s="267"/>
      <c r="Y722" s="267"/>
      <c r="Z722" s="580">
        <v>10</v>
      </c>
      <c r="AA722" s="580"/>
      <c r="AB722" s="580"/>
      <c r="AC722" s="580"/>
      <c r="AD722" s="559" t="s">
        <v>149</v>
      </c>
      <c r="AE722" s="559"/>
    </row>
    <row r="723" spans="1:32">
      <c r="A723" s="579"/>
      <c r="B723" s="579"/>
      <c r="C723" s="579"/>
      <c r="D723" s="579"/>
      <c r="W723" s="267"/>
      <c r="X723" s="267"/>
      <c r="Y723" s="267"/>
      <c r="Z723" s="251"/>
      <c r="AA723" s="251"/>
      <c r="AB723" s="251"/>
      <c r="AC723" s="251"/>
      <c r="AD723" s="244"/>
      <c r="AE723" s="244"/>
    </row>
    <row r="724" spans="1:32">
      <c r="A724" s="579"/>
      <c r="B724" s="555"/>
      <c r="C724" s="555"/>
      <c r="D724" s="555"/>
      <c r="E724" t="s">
        <v>522</v>
      </c>
      <c r="W724" s="267"/>
      <c r="X724" s="267"/>
      <c r="Y724" s="267"/>
      <c r="Z724" s="580">
        <v>10</v>
      </c>
      <c r="AA724" s="580"/>
      <c r="AB724" s="580"/>
      <c r="AC724" s="580"/>
      <c r="AD724" s="559" t="s">
        <v>149</v>
      </c>
      <c r="AE724" s="559"/>
    </row>
    <row r="725" spans="1:32">
      <c r="A725" s="226"/>
      <c r="B725" s="226"/>
      <c r="C725" s="226"/>
      <c r="D725" s="226"/>
      <c r="E725" s="226"/>
      <c r="X725" s="240"/>
      <c r="Y725" s="240"/>
      <c r="Z725" s="240"/>
      <c r="AA725" s="227"/>
      <c r="AB725" s="227"/>
      <c r="AC725" s="227"/>
      <c r="AD725" s="227"/>
      <c r="AE725" s="223"/>
      <c r="AF725" s="223"/>
    </row>
    <row r="726" spans="1:32">
      <c r="A726" s="559"/>
      <c r="B726" s="559"/>
      <c r="C726" s="559"/>
      <c r="D726" s="559"/>
      <c r="E726" s="559"/>
      <c r="F726" s="93" t="s">
        <v>252</v>
      </c>
      <c r="G726" s="235"/>
      <c r="I726" s="19"/>
      <c r="J726" s="235"/>
      <c r="K726" s="235"/>
      <c r="L726" s="235"/>
      <c r="X726" s="75"/>
      <c r="Y726" s="75"/>
      <c r="Z726" s="75"/>
      <c r="AA726" s="551">
        <v>824</v>
      </c>
      <c r="AB726" s="551"/>
      <c r="AC726" s="551"/>
      <c r="AD726" s="551"/>
      <c r="AE726" s="94" t="s">
        <v>167</v>
      </c>
      <c r="AF726" s="94"/>
    </row>
    <row r="727" spans="1:32">
      <c r="A727" s="235"/>
      <c r="B727" s="235"/>
      <c r="C727" s="235"/>
      <c r="D727" s="235"/>
      <c r="E727" s="26"/>
      <c r="F727" s="93"/>
      <c r="G727" s="235"/>
      <c r="I727" s="19"/>
      <c r="J727" s="235"/>
      <c r="K727" s="235"/>
      <c r="L727" s="235"/>
      <c r="X727" s="75"/>
      <c r="Y727" s="75"/>
      <c r="Z727" s="75"/>
      <c r="AC727" s="232"/>
      <c r="AE727" s="225"/>
      <c r="AF727" s="225"/>
    </row>
    <row r="728" spans="1:32">
      <c r="A728" s="596"/>
      <c r="B728" s="597"/>
      <c r="C728" s="597"/>
      <c r="D728" s="597"/>
      <c r="E728" s="597"/>
      <c r="F728" s="93" t="s">
        <v>207</v>
      </c>
      <c r="G728" s="235"/>
      <c r="I728" s="19"/>
      <c r="J728" s="235"/>
      <c r="K728" s="235"/>
      <c r="L728" s="235"/>
      <c r="X728" s="75"/>
      <c r="Y728" s="75"/>
      <c r="Z728" s="75"/>
      <c r="AC728" s="232"/>
      <c r="AE728" s="225"/>
      <c r="AF728" s="225"/>
    </row>
    <row r="729" spans="1:32">
      <c r="A729" s="235"/>
      <c r="B729" s="235"/>
      <c r="C729" s="235"/>
      <c r="D729" s="235"/>
      <c r="E729" s="26"/>
      <c r="F729" s="93" t="s">
        <v>201</v>
      </c>
      <c r="G729" s="235"/>
      <c r="I729" s="19"/>
      <c r="J729" s="235"/>
      <c r="K729" s="235"/>
      <c r="L729" s="235"/>
      <c r="X729" s="75"/>
      <c r="Y729" s="75"/>
      <c r="Z729" s="75"/>
      <c r="AA729" s="551">
        <v>824</v>
      </c>
      <c r="AB729" s="551"/>
      <c r="AC729" s="551"/>
      <c r="AD729" s="551"/>
      <c r="AE729" s="94" t="s">
        <v>167</v>
      </c>
      <c r="AF729" s="94"/>
    </row>
    <row r="730" spans="1:32">
      <c r="A730" s="235"/>
      <c r="B730" s="235"/>
      <c r="C730" s="235"/>
      <c r="D730" s="235"/>
      <c r="E730" s="26"/>
      <c r="F730" s="93"/>
      <c r="G730" s="235"/>
      <c r="I730" s="19"/>
      <c r="J730" s="235"/>
      <c r="K730" s="235"/>
      <c r="L730" s="235"/>
      <c r="X730" s="75"/>
      <c r="Y730" s="75"/>
      <c r="Z730" s="75"/>
      <c r="AA730" s="222"/>
      <c r="AB730" s="222"/>
      <c r="AC730" s="222"/>
      <c r="AD730" s="222"/>
      <c r="AE730" s="94"/>
      <c r="AF730" s="94"/>
    </row>
    <row r="731" spans="1:32">
      <c r="A731" s="596"/>
      <c r="B731" s="597"/>
      <c r="C731" s="597"/>
      <c r="D731" s="597"/>
      <c r="E731" s="597"/>
      <c r="F731" s="235" t="s">
        <v>216</v>
      </c>
      <c r="G731" s="235"/>
      <c r="I731" s="19"/>
      <c r="J731" s="235"/>
      <c r="K731" s="235"/>
      <c r="L731" s="235" t="s">
        <v>199</v>
      </c>
      <c r="X731" s="75"/>
      <c r="Y731" s="75"/>
      <c r="Z731" s="75"/>
      <c r="AA731" s="7"/>
      <c r="AB731" s="7"/>
      <c r="AC731" s="7"/>
      <c r="AE731" s="555"/>
      <c r="AF731" s="555"/>
    </row>
    <row r="732" spans="1:32">
      <c r="A732" s="235"/>
      <c r="B732" s="235"/>
      <c r="C732" s="235"/>
      <c r="D732" s="235"/>
      <c r="E732" s="26"/>
      <c r="F732" s="235" t="s">
        <v>200</v>
      </c>
      <c r="G732" s="235"/>
      <c r="I732" s="19"/>
      <c r="J732" s="235"/>
      <c r="K732" s="235"/>
      <c r="L732" s="235"/>
      <c r="X732" s="75"/>
      <c r="Y732" s="75"/>
      <c r="Z732" s="75"/>
      <c r="AA732" s="7"/>
      <c r="AB732" s="7"/>
      <c r="AC732" s="7"/>
      <c r="AE732" s="225"/>
      <c r="AF732" s="225"/>
    </row>
    <row r="733" spans="1:32">
      <c r="A733" s="559"/>
      <c r="B733" s="559"/>
      <c r="C733" s="559"/>
      <c r="D733" s="559"/>
      <c r="F733" s="641">
        <v>13</v>
      </c>
      <c r="G733" s="641"/>
      <c r="H733" t="s">
        <v>43</v>
      </c>
      <c r="I733" s="551">
        <v>824</v>
      </c>
      <c r="J733" s="551"/>
      <c r="K733" s="551"/>
      <c r="L733" s="551"/>
      <c r="O733" t="s">
        <v>11</v>
      </c>
      <c r="P733" s="555">
        <f>I733/F733</f>
        <v>63.384615384615387</v>
      </c>
      <c r="Q733" s="555"/>
      <c r="R733" s="555"/>
      <c r="Y733" s="20"/>
      <c r="Z733" s="20"/>
      <c r="AA733" s="551">
        <v>63</v>
      </c>
      <c r="AB733" s="551"/>
      <c r="AC733" s="551"/>
      <c r="AD733" s="551"/>
      <c r="AE733" s="555" t="s">
        <v>149</v>
      </c>
      <c r="AF733" s="555"/>
    </row>
    <row r="734" spans="1:32">
      <c r="A734" s="223"/>
      <c r="B734" s="223"/>
      <c r="C734" s="223"/>
      <c r="D734" s="223"/>
      <c r="F734" s="232"/>
      <c r="G734" s="232"/>
      <c r="I734" s="222"/>
      <c r="J734" s="222"/>
      <c r="K734" s="222"/>
      <c r="L734" s="222"/>
      <c r="P734" s="225"/>
      <c r="Q734" s="225"/>
      <c r="R734" s="225"/>
      <c r="Y734" s="20"/>
      <c r="Z734" s="20"/>
      <c r="AA734" s="222"/>
      <c r="AB734" s="222"/>
      <c r="AC734" s="222"/>
      <c r="AD734" s="222"/>
      <c r="AE734" s="225"/>
      <c r="AF734" s="225"/>
    </row>
    <row r="735" spans="1:32">
      <c r="A735" s="597"/>
      <c r="B735" s="597"/>
      <c r="C735" s="597"/>
      <c r="D735" s="597"/>
      <c r="F735" t="s">
        <v>257</v>
      </c>
      <c r="AA735" s="590">
        <f>V736+V737+V738+V739</f>
        <v>13.144319999999999</v>
      </c>
      <c r="AB735" s="590"/>
      <c r="AC735" s="590"/>
      <c r="AD735" s="590"/>
      <c r="AE735" t="s">
        <v>36</v>
      </c>
    </row>
    <row r="736" spans="1:32">
      <c r="F736" s="560">
        <f>O653</f>
        <v>3.5</v>
      </c>
      <c r="G736" s="555"/>
      <c r="H736" s="555"/>
      <c r="I736" s="555"/>
      <c r="J736" s="551">
        <v>612</v>
      </c>
      <c r="K736" s="551"/>
      <c r="L736" s="551"/>
      <c r="M736" s="551"/>
      <c r="N736" t="s">
        <v>11</v>
      </c>
      <c r="O736" s="555">
        <f>F736*J736</f>
        <v>2142</v>
      </c>
      <c r="P736" s="555"/>
      <c r="Q736" s="555"/>
      <c r="R736" t="s">
        <v>10</v>
      </c>
      <c r="S736" s="552">
        <v>1E-3</v>
      </c>
      <c r="T736" s="552"/>
      <c r="U736" s="18" t="s">
        <v>11</v>
      </c>
      <c r="V736" s="552">
        <f>O736*S736</f>
        <v>2.1419999999999999</v>
      </c>
      <c r="W736" s="552"/>
      <c r="X736" s="552"/>
      <c r="AB736" s="235"/>
      <c r="AC736" s="235"/>
      <c r="AD736" s="235"/>
    </row>
    <row r="737" spans="6:30">
      <c r="F737" s="560">
        <f>O655</f>
        <v>4</v>
      </c>
      <c r="G737" s="555"/>
      <c r="H737" s="555"/>
      <c r="I737" s="555"/>
      <c r="J737" s="551">
        <v>1157</v>
      </c>
      <c r="K737" s="551"/>
      <c r="L737" s="551"/>
      <c r="M737" s="551"/>
      <c r="N737" t="s">
        <v>11</v>
      </c>
      <c r="O737" s="555">
        <f>F737*J737</f>
        <v>4628</v>
      </c>
      <c r="P737" s="555"/>
      <c r="Q737" s="555"/>
      <c r="R737" t="s">
        <v>10</v>
      </c>
      <c r="S737" s="552">
        <v>1E-3</v>
      </c>
      <c r="T737" s="552"/>
      <c r="U737" s="18" t="s">
        <v>11</v>
      </c>
      <c r="V737" s="552">
        <f>O737*S737</f>
        <v>4.6280000000000001</v>
      </c>
      <c r="W737" s="552"/>
      <c r="X737" s="552"/>
      <c r="AB737" s="235"/>
      <c r="AC737" s="235"/>
      <c r="AD737" s="235"/>
    </row>
    <row r="738" spans="6:30">
      <c r="F738" s="560">
        <f>O659</f>
        <v>7.7</v>
      </c>
      <c r="G738" s="555"/>
      <c r="H738" s="555"/>
      <c r="I738" s="555"/>
      <c r="J738" s="551">
        <v>220</v>
      </c>
      <c r="K738" s="551"/>
      <c r="L738" s="551"/>
      <c r="M738" s="551"/>
      <c r="N738" t="s">
        <v>11</v>
      </c>
      <c r="O738" s="555">
        <f t="shared" ref="O738:O739" si="10">F738*J738</f>
        <v>1694</v>
      </c>
      <c r="P738" s="555"/>
      <c r="Q738" s="555"/>
      <c r="R738" t="s">
        <v>10</v>
      </c>
      <c r="S738" s="552">
        <v>1E-3</v>
      </c>
      <c r="T738" s="552"/>
      <c r="U738" s="18" t="s">
        <v>11</v>
      </c>
      <c r="V738" s="552">
        <f t="shared" ref="V738:V739" si="11">O738*S738</f>
        <v>1.694</v>
      </c>
      <c r="W738" s="552"/>
      <c r="X738" s="552"/>
    </row>
    <row r="739" spans="6:30">
      <c r="F739" s="560">
        <f>Y655</f>
        <v>5.68</v>
      </c>
      <c r="G739" s="555"/>
      <c r="H739" s="555"/>
      <c r="I739" s="555"/>
      <c r="J739" s="551">
        <v>824</v>
      </c>
      <c r="K739" s="551"/>
      <c r="L739" s="551"/>
      <c r="M739" s="551"/>
      <c r="N739" t="s">
        <v>11</v>
      </c>
      <c r="O739" s="555">
        <f t="shared" si="10"/>
        <v>4680.32</v>
      </c>
      <c r="P739" s="555"/>
      <c r="Q739" s="555"/>
      <c r="R739" t="s">
        <v>10</v>
      </c>
      <c r="S739" s="552">
        <v>1E-3</v>
      </c>
      <c r="T739" s="552"/>
      <c r="U739" s="18" t="s">
        <v>11</v>
      </c>
      <c r="V739" s="552">
        <f t="shared" si="11"/>
        <v>4.68032</v>
      </c>
      <c r="W739" s="552"/>
      <c r="X739" s="552"/>
    </row>
    <row r="740" spans="6:30">
      <c r="F740" s="560"/>
      <c r="G740" s="555"/>
      <c r="H740" s="555"/>
      <c r="I740" s="555"/>
      <c r="J740" s="551"/>
      <c r="K740" s="551"/>
      <c r="L740" s="551"/>
      <c r="M740" s="551"/>
      <c r="O740" s="555"/>
      <c r="P740" s="555"/>
      <c r="Q740" s="555"/>
      <c r="S740" s="552"/>
      <c r="T740" s="552"/>
      <c r="U740" s="18"/>
      <c r="V740" s="552"/>
      <c r="W740" s="552"/>
      <c r="X740" s="552"/>
    </row>
  </sheetData>
  <mergeCells count="1240">
    <mergeCell ref="AE697:AF697"/>
    <mergeCell ref="A688:D688"/>
    <mergeCell ref="X688:AC688"/>
    <mergeCell ref="A682:D682"/>
    <mergeCell ref="A684:D684"/>
    <mergeCell ref="F684:G684"/>
    <mergeCell ref="I684:J684"/>
    <mergeCell ref="L684:M684"/>
    <mergeCell ref="P684:Q684"/>
    <mergeCell ref="S684:T684"/>
    <mergeCell ref="V684:W684"/>
    <mergeCell ref="X684:AC684"/>
    <mergeCell ref="AE684:AF684"/>
    <mergeCell ref="H689:I689"/>
    <mergeCell ref="K689:L689"/>
    <mergeCell ref="N689:O689"/>
    <mergeCell ref="S689:T689"/>
    <mergeCell ref="F690:G690"/>
    <mergeCell ref="I690:J690"/>
    <mergeCell ref="L690:M690"/>
    <mergeCell ref="P690:T690"/>
    <mergeCell ref="H685:I685"/>
    <mergeCell ref="K685:L685"/>
    <mergeCell ref="N685:O685"/>
    <mergeCell ref="S685:T685"/>
    <mergeCell ref="F686:G686"/>
    <mergeCell ref="I686:J686"/>
    <mergeCell ref="L686:M686"/>
    <mergeCell ref="P686:T686"/>
    <mergeCell ref="A696:D696"/>
    <mergeCell ref="F688:G688"/>
    <mergeCell ref="I688:J688"/>
    <mergeCell ref="AE677:AF677"/>
    <mergeCell ref="A678:D678"/>
    <mergeCell ref="F678:G678"/>
    <mergeCell ref="I678:L678"/>
    <mergeCell ref="X678:AC678"/>
    <mergeCell ref="AE678:AF678"/>
    <mergeCell ref="A679:D679"/>
    <mergeCell ref="X679:AC679"/>
    <mergeCell ref="AE679:AF679"/>
    <mergeCell ref="A680:D680"/>
    <mergeCell ref="F680:G680"/>
    <mergeCell ref="I680:L680"/>
    <mergeCell ref="X680:AC680"/>
    <mergeCell ref="AE680:AF680"/>
    <mergeCell ref="AE688:AF688"/>
    <mergeCell ref="X682:AC682"/>
    <mergeCell ref="A672:D672"/>
    <mergeCell ref="A673:D673"/>
    <mergeCell ref="F673:G673"/>
    <mergeCell ref="I673:J673"/>
    <mergeCell ref="L673:O673"/>
    <mergeCell ref="R673:W673"/>
    <mergeCell ref="X673:AC673"/>
    <mergeCell ref="AE673:AF673"/>
    <mergeCell ref="A674:D674"/>
    <mergeCell ref="X674:AC674"/>
    <mergeCell ref="AE674:AF674"/>
    <mergeCell ref="A675:D675"/>
    <mergeCell ref="X675:AC675"/>
    <mergeCell ref="AE675:AF675"/>
    <mergeCell ref="A676:D676"/>
    <mergeCell ref="F676:G676"/>
    <mergeCell ref="AE676:AF676"/>
    <mergeCell ref="O657:R657"/>
    <mergeCell ref="K658:N658"/>
    <mergeCell ref="I667:K667"/>
    <mergeCell ref="X667:AC667"/>
    <mergeCell ref="AE667:AF667"/>
    <mergeCell ref="A668:D668"/>
    <mergeCell ref="X668:AC668"/>
    <mergeCell ref="AE668:AF668"/>
    <mergeCell ref="A669:D669"/>
    <mergeCell ref="F669:G669"/>
    <mergeCell ref="I669:K669"/>
    <mergeCell ref="X669:AC669"/>
    <mergeCell ref="AE669:AF669"/>
    <mergeCell ref="A670:D670"/>
    <mergeCell ref="X670:AC670"/>
    <mergeCell ref="AE670:AF670"/>
    <mergeCell ref="F671:G671"/>
    <mergeCell ref="I671:K671"/>
    <mergeCell ref="X671:AC671"/>
    <mergeCell ref="AE671:AF671"/>
    <mergeCell ref="A662:D662"/>
    <mergeCell ref="E662:R662"/>
    <mergeCell ref="Y662:AC662"/>
    <mergeCell ref="K660:N660"/>
    <mergeCell ref="F667:G667"/>
    <mergeCell ref="AE662:AF662"/>
    <mergeCell ref="A663:D663"/>
    <mergeCell ref="A664:D664"/>
    <mergeCell ref="F664:G664"/>
    <mergeCell ref="S739:T739"/>
    <mergeCell ref="V739:X739"/>
    <mergeCell ref="F737:I737"/>
    <mergeCell ref="J737:M737"/>
    <mergeCell ref="O737:Q737"/>
    <mergeCell ref="S737:T737"/>
    <mergeCell ref="V737:X737"/>
    <mergeCell ref="I664:J664"/>
    <mergeCell ref="L664:O664"/>
    <mergeCell ref="R664:W664"/>
    <mergeCell ref="X664:AC664"/>
    <mergeCell ref="AE664:AF664"/>
    <mergeCell ref="A665:D665"/>
    <mergeCell ref="X665:AC665"/>
    <mergeCell ref="AE665:AF665"/>
    <mergeCell ref="U651:X651"/>
    <mergeCell ref="Y651:AB651"/>
    <mergeCell ref="K652:N652"/>
    <mergeCell ref="O652:R652"/>
    <mergeCell ref="U652:X652"/>
    <mergeCell ref="Y652:AB652"/>
    <mergeCell ref="K653:N653"/>
    <mergeCell ref="O653:R653"/>
    <mergeCell ref="U653:X653"/>
    <mergeCell ref="Y653:AB653"/>
    <mergeCell ref="K654:N654"/>
    <mergeCell ref="O654:S654"/>
    <mergeCell ref="U654:X654"/>
    <mergeCell ref="Y654:AB654"/>
    <mergeCell ref="K655:N655"/>
    <mergeCell ref="U655:X655"/>
    <mergeCell ref="Y655:AB655"/>
    <mergeCell ref="A726:E726"/>
    <mergeCell ref="AA726:AD726"/>
    <mergeCell ref="A728:E728"/>
    <mergeCell ref="AA729:AD729"/>
    <mergeCell ref="A731:E731"/>
    <mergeCell ref="AE731:AF731"/>
    <mergeCell ref="A733:D733"/>
    <mergeCell ref="F733:G733"/>
    <mergeCell ref="I733:L733"/>
    <mergeCell ref="P733:R733"/>
    <mergeCell ref="AA733:AD733"/>
    <mergeCell ref="AE733:AF733"/>
    <mergeCell ref="F740:I740"/>
    <mergeCell ref="J740:M740"/>
    <mergeCell ref="O740:Q740"/>
    <mergeCell ref="S740:T740"/>
    <mergeCell ref="V740:X740"/>
    <mergeCell ref="A735:D735"/>
    <mergeCell ref="AA735:AD735"/>
    <mergeCell ref="F736:I736"/>
    <mergeCell ref="J736:M736"/>
    <mergeCell ref="O736:Q736"/>
    <mergeCell ref="S736:T736"/>
    <mergeCell ref="V736:X736"/>
    <mergeCell ref="F738:I738"/>
    <mergeCell ref="J738:M738"/>
    <mergeCell ref="O738:Q738"/>
    <mergeCell ref="S738:T738"/>
    <mergeCell ref="V738:X738"/>
    <mergeCell ref="F739:I739"/>
    <mergeCell ref="J739:M739"/>
    <mergeCell ref="O739:Q739"/>
    <mergeCell ref="F693:G693"/>
    <mergeCell ref="I693:J693"/>
    <mergeCell ref="A722:D722"/>
    <mergeCell ref="A724:D724"/>
    <mergeCell ref="A697:D697"/>
    <mergeCell ref="A666:D666"/>
    <mergeCell ref="O660:S660"/>
    <mergeCell ref="U658:X658"/>
    <mergeCell ref="Y658:AB658"/>
    <mergeCell ref="U659:X659"/>
    <mergeCell ref="Y659:AC659"/>
    <mergeCell ref="L688:M688"/>
    <mergeCell ref="P688:Q688"/>
    <mergeCell ref="S688:T688"/>
    <mergeCell ref="V688:W688"/>
    <mergeCell ref="A677:D677"/>
    <mergeCell ref="X677:AC677"/>
    <mergeCell ref="A667:D667"/>
    <mergeCell ref="L693:N693"/>
    <mergeCell ref="P693:T693"/>
    <mergeCell ref="F694:G694"/>
    <mergeCell ref="I694:J694"/>
    <mergeCell ref="L694:N694"/>
    <mergeCell ref="P694:T694"/>
    <mergeCell ref="F697:G697"/>
    <mergeCell ref="I697:J697"/>
    <mergeCell ref="L697:O697"/>
    <mergeCell ref="X697:AC697"/>
    <mergeCell ref="K659:N659"/>
    <mergeCell ref="O659:R659"/>
    <mergeCell ref="I676:L676"/>
    <mergeCell ref="X676:AC676"/>
    <mergeCell ref="A544:E544"/>
    <mergeCell ref="AA544:AD544"/>
    <mergeCell ref="AE544:AF544"/>
    <mergeCell ref="A538:E538"/>
    <mergeCell ref="K656:N656"/>
    <mergeCell ref="K657:N657"/>
    <mergeCell ref="O658:S658"/>
    <mergeCell ref="K647:N647"/>
    <mergeCell ref="O647:R647"/>
    <mergeCell ref="U647:X647"/>
    <mergeCell ref="U656:X656"/>
    <mergeCell ref="Y656:AC656"/>
    <mergeCell ref="U630:X630"/>
    <mergeCell ref="U642:X642"/>
    <mergeCell ref="U643:X643"/>
    <mergeCell ref="U631:X631"/>
    <mergeCell ref="U634:X634"/>
    <mergeCell ref="U640:X640"/>
    <mergeCell ref="U644:X644"/>
    <mergeCell ref="O656:S656"/>
    <mergeCell ref="AE538:AF538"/>
    <mergeCell ref="AE586:AF586"/>
    <mergeCell ref="V585:Y585"/>
    <mergeCell ref="A587:E587"/>
    <mergeCell ref="AA587:AD587"/>
    <mergeCell ref="AE587:AF587"/>
    <mergeCell ref="AE552:AF552"/>
    <mergeCell ref="V584:Y584"/>
    <mergeCell ref="S584:T584"/>
    <mergeCell ref="V563:Y563"/>
    <mergeCell ref="S564:T564"/>
    <mergeCell ref="V564:Y564"/>
    <mergeCell ref="AA485:AE485"/>
    <mergeCell ref="V486:Z486"/>
    <mergeCell ref="AA486:AE486"/>
    <mergeCell ref="V487:Z487"/>
    <mergeCell ref="AA487:AE487"/>
    <mergeCell ref="V488:Z488"/>
    <mergeCell ref="AA488:AE488"/>
    <mergeCell ref="V489:Z489"/>
    <mergeCell ref="AA489:AE489"/>
    <mergeCell ref="V495:Z495"/>
    <mergeCell ref="AA495:AE495"/>
    <mergeCell ref="V496:Z496"/>
    <mergeCell ref="A558:E558"/>
    <mergeCell ref="AA558:AD558"/>
    <mergeCell ref="AE558:AF558"/>
    <mergeCell ref="O574:R574"/>
    <mergeCell ref="O575:R575"/>
    <mergeCell ref="A548:E548"/>
    <mergeCell ref="AA548:AD548"/>
    <mergeCell ref="AE548:AF548"/>
    <mergeCell ref="A555:E555"/>
    <mergeCell ref="AA555:AD555"/>
    <mergeCell ref="AE555:AF555"/>
    <mergeCell ref="S575:T575"/>
    <mergeCell ref="V575:Y575"/>
    <mergeCell ref="A561:E561"/>
    <mergeCell ref="AE561:AF561"/>
    <mergeCell ref="A552:E552"/>
    <mergeCell ref="AA552:AD552"/>
    <mergeCell ref="A541:E541"/>
    <mergeCell ref="AA541:AD541"/>
    <mergeCell ref="AE541:AF541"/>
    <mergeCell ref="T477:V477"/>
    <mergeCell ref="I480:J480"/>
    <mergeCell ref="I481:J481"/>
    <mergeCell ref="I482:J482"/>
    <mergeCell ref="I483:J483"/>
    <mergeCell ref="O563:R563"/>
    <mergeCell ref="O564:R564"/>
    <mergeCell ref="O565:R565"/>
    <mergeCell ref="O566:R566"/>
    <mergeCell ref="O567:R567"/>
    <mergeCell ref="O568:R568"/>
    <mergeCell ref="O569:R569"/>
    <mergeCell ref="O570:R570"/>
    <mergeCell ref="O573:R573"/>
    <mergeCell ref="O571:R571"/>
    <mergeCell ref="O572:R572"/>
    <mergeCell ref="V485:Z485"/>
    <mergeCell ref="L526:M526"/>
    <mergeCell ref="O526:P526"/>
    <mergeCell ref="T526:U526"/>
    <mergeCell ref="W526:X526"/>
    <mergeCell ref="Z526:AA526"/>
    <mergeCell ref="AA538:AD538"/>
    <mergeCell ref="AA561:AD561"/>
    <mergeCell ref="S571:T571"/>
    <mergeCell ref="V571:Y571"/>
    <mergeCell ref="S572:T572"/>
    <mergeCell ref="V572:Y572"/>
    <mergeCell ref="S566:T566"/>
    <mergeCell ref="V566:Y566"/>
    <mergeCell ref="S567:T567"/>
    <mergeCell ref="S563:T563"/>
    <mergeCell ref="M168:P168"/>
    <mergeCell ref="R168:T168"/>
    <mergeCell ref="AD168:AG168"/>
    <mergeCell ref="O115:R115"/>
    <mergeCell ref="AC115:AE115"/>
    <mergeCell ref="L167:O167"/>
    <mergeCell ref="Q167:S167"/>
    <mergeCell ref="AD167:AG167"/>
    <mergeCell ref="A168:E168"/>
    <mergeCell ref="A164:E164"/>
    <mergeCell ref="A166:C166"/>
    <mergeCell ref="F166:J166"/>
    <mergeCell ref="L166:M166"/>
    <mergeCell ref="AD166:AF166"/>
    <mergeCell ref="A167:E167"/>
    <mergeCell ref="AD161:AG161"/>
    <mergeCell ref="A162:E162"/>
    <mergeCell ref="AD162:AG162"/>
    <mergeCell ref="A163:C163"/>
    <mergeCell ref="A159:E159"/>
    <mergeCell ref="N159:P159"/>
    <mergeCell ref="R159:T159"/>
    <mergeCell ref="AD159:AG159"/>
    <mergeCell ref="A158:E158"/>
    <mergeCell ref="N158:P158"/>
    <mergeCell ref="R158:T158"/>
    <mergeCell ref="AD158:AG158"/>
    <mergeCell ref="G163:H163"/>
    <mergeCell ref="J163:K163"/>
    <mergeCell ref="O163:P163"/>
    <mergeCell ref="T163:U163"/>
    <mergeCell ref="AD163:AG163"/>
    <mergeCell ref="A160:E160"/>
    <mergeCell ref="AD160:AG160"/>
    <mergeCell ref="B161:C161"/>
    <mergeCell ref="E161:F161"/>
    <mergeCell ref="J161:K161"/>
    <mergeCell ref="M161:N161"/>
    <mergeCell ref="R161:S161"/>
    <mergeCell ref="U161:V161"/>
    <mergeCell ref="X161:Y161"/>
    <mergeCell ref="AA161:AB161"/>
    <mergeCell ref="AD137:AF137"/>
    <mergeCell ref="AG137:AH137"/>
    <mergeCell ref="AD138:AF138"/>
    <mergeCell ref="AG138:AH138"/>
    <mergeCell ref="AD139:AF139"/>
    <mergeCell ref="AG139:AH139"/>
    <mergeCell ref="AD134:AF134"/>
    <mergeCell ref="AG134:AH134"/>
    <mergeCell ref="AD135:AF135"/>
    <mergeCell ref="AG135:AH135"/>
    <mergeCell ref="AD136:AF136"/>
    <mergeCell ref="AG136:AH136"/>
    <mergeCell ref="X156:AA156"/>
    <mergeCell ref="AD156:AG156"/>
    <mergeCell ref="A157:E157"/>
    <mergeCell ref="N157:P157"/>
    <mergeCell ref="R157:T157"/>
    <mergeCell ref="AD157:AG157"/>
    <mergeCell ref="A155:C155"/>
    <mergeCell ref="AD155:AG155"/>
    <mergeCell ref="G156:H156"/>
    <mergeCell ref="J156:K156"/>
    <mergeCell ref="M156:N156"/>
    <mergeCell ref="P156:Q156"/>
    <mergeCell ref="S156:T156"/>
    <mergeCell ref="AD126:AF126"/>
    <mergeCell ref="AG126:AH126"/>
    <mergeCell ref="AG117:AH117"/>
    <mergeCell ref="AG118:AH118"/>
    <mergeCell ref="AG119:AH119"/>
    <mergeCell ref="AG122:AH122"/>
    <mergeCell ref="AD123:AF123"/>
    <mergeCell ref="AG123:AH123"/>
    <mergeCell ref="AD131:AF131"/>
    <mergeCell ref="AG131:AH131"/>
    <mergeCell ref="AD132:AF132"/>
    <mergeCell ref="AG132:AH132"/>
    <mergeCell ref="AD133:AF133"/>
    <mergeCell ref="AG133:AH133"/>
    <mergeCell ref="AD127:AF127"/>
    <mergeCell ref="AG127:AH127"/>
    <mergeCell ref="AD129:AF129"/>
    <mergeCell ref="AG129:AH129"/>
    <mergeCell ref="AD130:AF130"/>
    <mergeCell ref="AG130:AH130"/>
    <mergeCell ref="G115:J115"/>
    <mergeCell ref="A97:E97"/>
    <mergeCell ref="A98:E98"/>
    <mergeCell ref="F98:I98"/>
    <mergeCell ref="K98:M98"/>
    <mergeCell ref="O98:R98"/>
    <mergeCell ref="AB98:AD98"/>
    <mergeCell ref="A95:E95"/>
    <mergeCell ref="A96:E96"/>
    <mergeCell ref="F96:I96"/>
    <mergeCell ref="K96:M96"/>
    <mergeCell ref="O96:R96"/>
    <mergeCell ref="AB96:AD96"/>
    <mergeCell ref="AD124:AF124"/>
    <mergeCell ref="AG124:AH124"/>
    <mergeCell ref="AD125:AF125"/>
    <mergeCell ref="AG125:AH125"/>
    <mergeCell ref="F113:I113"/>
    <mergeCell ref="A83:E83"/>
    <mergeCell ref="AB83:AD83"/>
    <mergeCell ref="Z79:AC79"/>
    <mergeCell ref="AD79:AG79"/>
    <mergeCell ref="A81:E81"/>
    <mergeCell ref="F81:Y81"/>
    <mergeCell ref="W77:X77"/>
    <mergeCell ref="AA77:AD77"/>
    <mergeCell ref="AE77:AF77"/>
    <mergeCell ref="W78:X78"/>
    <mergeCell ref="AA78:AD78"/>
    <mergeCell ref="AE78:AF78"/>
    <mergeCell ref="T92:W92"/>
    <mergeCell ref="G93:H93"/>
    <mergeCell ref="J93:M93"/>
    <mergeCell ref="O93:R93"/>
    <mergeCell ref="A89:E89"/>
    <mergeCell ref="AB89:AD89"/>
    <mergeCell ref="T85:W85"/>
    <mergeCell ref="G86:H86"/>
    <mergeCell ref="J86:K86"/>
    <mergeCell ref="N86:Q86"/>
    <mergeCell ref="Z86:AB86"/>
    <mergeCell ref="Q71:R71"/>
    <mergeCell ref="T71:U71"/>
    <mergeCell ref="W71:X71"/>
    <mergeCell ref="AC71:AD71"/>
    <mergeCell ref="AE71:AF71"/>
    <mergeCell ref="W72:X72"/>
    <mergeCell ref="AC72:AD72"/>
    <mergeCell ref="AE72:AF72"/>
    <mergeCell ref="W69:X69"/>
    <mergeCell ref="AC69:AD69"/>
    <mergeCell ref="AE69:AF69"/>
    <mergeCell ref="J75:K75"/>
    <mergeCell ref="W75:X75"/>
    <mergeCell ref="AA75:AD75"/>
    <mergeCell ref="AE75:AF75"/>
    <mergeCell ref="W76:X76"/>
    <mergeCell ref="AA76:AD76"/>
    <mergeCell ref="AE76:AF76"/>
    <mergeCell ref="I73:J73"/>
    <mergeCell ref="W73:X73"/>
    <mergeCell ref="AC73:AD73"/>
    <mergeCell ref="AE73:AF73"/>
    <mergeCell ref="W74:X74"/>
    <mergeCell ref="AC74:AD74"/>
    <mergeCell ref="AE74:AF74"/>
    <mergeCell ref="J64:K64"/>
    <mergeCell ref="R64:S64"/>
    <mergeCell ref="W65:X65"/>
    <mergeCell ref="AC65:AD65"/>
    <mergeCell ref="AE65:AF65"/>
    <mergeCell ref="W66:X66"/>
    <mergeCell ref="AB66:AD66"/>
    <mergeCell ref="AE66:AF66"/>
    <mergeCell ref="Y59:AB59"/>
    <mergeCell ref="AC59:AD59"/>
    <mergeCell ref="N60:Q60"/>
    <mergeCell ref="N61:Q61"/>
    <mergeCell ref="N62:Q62"/>
    <mergeCell ref="J70:K70"/>
    <mergeCell ref="W70:X70"/>
    <mergeCell ref="AC70:AD70"/>
    <mergeCell ref="AE70:AF70"/>
    <mergeCell ref="W67:X67"/>
    <mergeCell ref="AB67:AD67"/>
    <mergeCell ref="AE67:AF67"/>
    <mergeCell ref="W68:X68"/>
    <mergeCell ref="AC68:AD68"/>
    <mergeCell ref="AE68:AF68"/>
    <mergeCell ref="A50:D50"/>
    <mergeCell ref="O50:P50"/>
    <mergeCell ref="R50:S50"/>
    <mergeCell ref="AA50:AD50"/>
    <mergeCell ref="AE50:AF50"/>
    <mergeCell ref="F51:J51"/>
    <mergeCell ref="L51:M51"/>
    <mergeCell ref="AA51:AD51"/>
    <mergeCell ref="I46:J46"/>
    <mergeCell ref="L46:M46"/>
    <mergeCell ref="Q46:R46"/>
    <mergeCell ref="Y46:AA46"/>
    <mergeCell ref="I47:J47"/>
    <mergeCell ref="L47:M47"/>
    <mergeCell ref="Y47:Z47"/>
    <mergeCell ref="A57:AF57"/>
    <mergeCell ref="A53:E53"/>
    <mergeCell ref="K53:N53"/>
    <mergeCell ref="P53:R53"/>
    <mergeCell ref="AA53:AD53"/>
    <mergeCell ref="AE53:AF53"/>
    <mergeCell ref="A55:E55"/>
    <mergeCell ref="K55:N55"/>
    <mergeCell ref="P55:R55"/>
    <mergeCell ref="AA55:AD55"/>
    <mergeCell ref="AE55:AF55"/>
    <mergeCell ref="K40:L40"/>
    <mergeCell ref="N40:O40"/>
    <mergeCell ref="Q40:R40"/>
    <mergeCell ref="Y40:Z40"/>
    <mergeCell ref="G35:H35"/>
    <mergeCell ref="J35:L35"/>
    <mergeCell ref="AA35:AD35"/>
    <mergeCell ref="AE35:AF35"/>
    <mergeCell ref="A36:E36"/>
    <mergeCell ref="G38:H38"/>
    <mergeCell ref="J38:L38"/>
    <mergeCell ref="AA38:AD38"/>
    <mergeCell ref="AE38:AF38"/>
    <mergeCell ref="A44:E44"/>
    <mergeCell ref="AA44:AD44"/>
    <mergeCell ref="AE44:AF44"/>
    <mergeCell ref="I45:J45"/>
    <mergeCell ref="L45:M45"/>
    <mergeCell ref="Q45:R45"/>
    <mergeCell ref="Y45:AA45"/>
    <mergeCell ref="K41:L41"/>
    <mergeCell ref="N41:O41"/>
    <mergeCell ref="S41:T41"/>
    <mergeCell ref="V41:W41"/>
    <mergeCell ref="Y41:Z41"/>
    <mergeCell ref="K42:L42"/>
    <mergeCell ref="N42:O42"/>
    <mergeCell ref="Q42:R42"/>
    <mergeCell ref="Y42:Z42"/>
    <mergeCell ref="Z19:AD19"/>
    <mergeCell ref="U20:Y20"/>
    <mergeCell ref="Z20:AD20"/>
    <mergeCell ref="A30:E30"/>
    <mergeCell ref="G32:H32"/>
    <mergeCell ref="J32:L32"/>
    <mergeCell ref="AA32:AD32"/>
    <mergeCell ref="AE32:AF32"/>
    <mergeCell ref="A33:E33"/>
    <mergeCell ref="AE26:AF26"/>
    <mergeCell ref="G28:H28"/>
    <mergeCell ref="J28:K28"/>
    <mergeCell ref="P28:Q28"/>
    <mergeCell ref="X28:Y28"/>
    <mergeCell ref="AC28:AE28"/>
    <mergeCell ref="A39:E39"/>
    <mergeCell ref="AA39:AD39"/>
    <mergeCell ref="AE39:AF39"/>
    <mergeCell ref="U6:Y6"/>
    <mergeCell ref="Z6:AD6"/>
    <mergeCell ref="U7:Y7"/>
    <mergeCell ref="Z7:AD7"/>
    <mergeCell ref="U8:Y8"/>
    <mergeCell ref="Z8:AD8"/>
    <mergeCell ref="U15:Y15"/>
    <mergeCell ref="Z15:AD15"/>
    <mergeCell ref="U16:Y16"/>
    <mergeCell ref="Z16:AD16"/>
    <mergeCell ref="U17:Y17"/>
    <mergeCell ref="Z17:AD17"/>
    <mergeCell ref="U12:Y12"/>
    <mergeCell ref="Z12:AD12"/>
    <mergeCell ref="U13:Y13"/>
    <mergeCell ref="Z13:AD13"/>
    <mergeCell ref="U14:Y14"/>
    <mergeCell ref="Z14:AD14"/>
    <mergeCell ref="A245:E245"/>
    <mergeCell ref="AA245:AD245"/>
    <mergeCell ref="AE245:AF245"/>
    <mergeCell ref="A242:E242"/>
    <mergeCell ref="AA242:AD242"/>
    <mergeCell ref="AE242:AF242"/>
    <mergeCell ref="A240:E240"/>
    <mergeCell ref="AA240:AD240"/>
    <mergeCell ref="AE240:AF240"/>
    <mergeCell ref="AE236:AF236"/>
    <mergeCell ref="A238:E238"/>
    <mergeCell ref="AA238:AD238"/>
    <mergeCell ref="AE238:AF238"/>
    <mergeCell ref="J250:M250"/>
    <mergeCell ref="O250:P250"/>
    <mergeCell ref="R250:U250"/>
    <mergeCell ref="U9:Y9"/>
    <mergeCell ref="Z9:AD9"/>
    <mergeCell ref="U10:Y10"/>
    <mergeCell ref="Z10:AD10"/>
    <mergeCell ref="U11:Y11"/>
    <mergeCell ref="Z11:AD11"/>
    <mergeCell ref="U21:Y21"/>
    <mergeCell ref="Z21:AD21"/>
    <mergeCell ref="S22:T22"/>
    <mergeCell ref="U22:Y22"/>
    <mergeCell ref="Z22:AD22"/>
    <mergeCell ref="U23:Y23"/>
    <mergeCell ref="Z23:AD23"/>
    <mergeCell ref="U18:Y18"/>
    <mergeCell ref="Z18:AD18"/>
    <mergeCell ref="U19:Y19"/>
    <mergeCell ref="A260:E260"/>
    <mergeCell ref="AA260:AD260"/>
    <mergeCell ref="AE260:AF260"/>
    <mergeCell ref="F261:K261"/>
    <mergeCell ref="O261:Q261"/>
    <mergeCell ref="V261:Y261"/>
    <mergeCell ref="F263:K263"/>
    <mergeCell ref="O263:Q263"/>
    <mergeCell ref="V263:Y263"/>
    <mergeCell ref="F262:K262"/>
    <mergeCell ref="O262:Q262"/>
    <mergeCell ref="V262:Y262"/>
    <mergeCell ref="X256:Y256"/>
    <mergeCell ref="AA256:AB256"/>
    <mergeCell ref="A248:E248"/>
    <mergeCell ref="AA248:AD248"/>
    <mergeCell ref="AE248:AF248"/>
    <mergeCell ref="A251:E251"/>
    <mergeCell ref="AA251:AD251"/>
    <mergeCell ref="AE251:AF251"/>
    <mergeCell ref="J267:M267"/>
    <mergeCell ref="O267:P267"/>
    <mergeCell ref="R267:U267"/>
    <mergeCell ref="A269:E269"/>
    <mergeCell ref="AE269:AF269"/>
    <mergeCell ref="F270:H270"/>
    <mergeCell ref="J270:L270"/>
    <mergeCell ref="N270:R270"/>
    <mergeCell ref="T270:W270"/>
    <mergeCell ref="Y270:AA270"/>
    <mergeCell ref="AB270:AD270"/>
    <mergeCell ref="AE270:AF270"/>
    <mergeCell ref="AC284:AD284"/>
    <mergeCell ref="R285:W285"/>
    <mergeCell ref="AC285:AD285"/>
    <mergeCell ref="R286:W286"/>
    <mergeCell ref="A266:E266"/>
    <mergeCell ref="AA266:AD266"/>
    <mergeCell ref="AE266:AF266"/>
    <mergeCell ref="A297:E297"/>
    <mergeCell ref="AA297:AD297"/>
    <mergeCell ref="AE297:AF297"/>
    <mergeCell ref="A296:E296"/>
    <mergeCell ref="AA296:AD296"/>
    <mergeCell ref="AE296:AF296"/>
    <mergeCell ref="A295:E295"/>
    <mergeCell ref="AA295:AD295"/>
    <mergeCell ref="AE295:AF295"/>
    <mergeCell ref="A294:D294"/>
    <mergeCell ref="E294:R294"/>
    <mergeCell ref="X294:AA294"/>
    <mergeCell ref="AE294:AF294"/>
    <mergeCell ref="R282:AA282"/>
    <mergeCell ref="R283:V283"/>
    <mergeCell ref="R289:V289"/>
    <mergeCell ref="R284:W284"/>
    <mergeCell ref="AC286:AD286"/>
    <mergeCell ref="R287:W287"/>
    <mergeCell ref="AC287:AD287"/>
    <mergeCell ref="AC288:AD288"/>
    <mergeCell ref="A307:E307"/>
    <mergeCell ref="AA307:AD307"/>
    <mergeCell ref="AE307:AF307"/>
    <mergeCell ref="R309:T309"/>
    <mergeCell ref="V309:Y309"/>
    <mergeCell ref="AA312:AD312"/>
    <mergeCell ref="AE312:AF312"/>
    <mergeCell ref="K303:N303"/>
    <mergeCell ref="P303:Q303"/>
    <mergeCell ref="S303:V303"/>
    <mergeCell ref="A304:E304"/>
    <mergeCell ref="AA304:AD304"/>
    <mergeCell ref="AE304:AF304"/>
    <mergeCell ref="A299:E299"/>
    <mergeCell ref="AA299:AD299"/>
    <mergeCell ref="AE299:AF299"/>
    <mergeCell ref="A301:E301"/>
    <mergeCell ref="AA301:AD301"/>
    <mergeCell ref="AE301:AF301"/>
    <mergeCell ref="S317:V317"/>
    <mergeCell ref="A318:E318"/>
    <mergeCell ref="AA318:AD318"/>
    <mergeCell ref="AE318:AF318"/>
    <mergeCell ref="K319:N319"/>
    <mergeCell ref="P319:Q319"/>
    <mergeCell ref="S319:V319"/>
    <mergeCell ref="A314:E314"/>
    <mergeCell ref="AA314:AD314"/>
    <mergeCell ref="AE314:AF314"/>
    <mergeCell ref="K315:N315"/>
    <mergeCell ref="P315:Q315"/>
    <mergeCell ref="S315:V315"/>
    <mergeCell ref="A316:E316"/>
    <mergeCell ref="AA316:AD316"/>
    <mergeCell ref="AE316:AF316"/>
    <mergeCell ref="K313:N313"/>
    <mergeCell ref="P313:Q313"/>
    <mergeCell ref="S313:V313"/>
    <mergeCell ref="V338:Z338"/>
    <mergeCell ref="AA338:AE338"/>
    <mergeCell ref="AA324:AD324"/>
    <mergeCell ref="AE324:AF324"/>
    <mergeCell ref="AE320:AF320"/>
    <mergeCell ref="R290:V290"/>
    <mergeCell ref="X290:AA290"/>
    <mergeCell ref="K325:N325"/>
    <mergeCell ref="P325:Q325"/>
    <mergeCell ref="S325:V325"/>
    <mergeCell ref="A326:E326"/>
    <mergeCell ref="AA326:AD326"/>
    <mergeCell ref="AE326:AF326"/>
    <mergeCell ref="F327:H327"/>
    <mergeCell ref="J327:M327"/>
    <mergeCell ref="O327:Q327"/>
    <mergeCell ref="S327:T327"/>
    <mergeCell ref="X327:Z327"/>
    <mergeCell ref="F323:K323"/>
    <mergeCell ref="O323:Q323"/>
    <mergeCell ref="V323:Y323"/>
    <mergeCell ref="A324:E324"/>
    <mergeCell ref="A320:E320"/>
    <mergeCell ref="AA320:AD320"/>
    <mergeCell ref="F321:K321"/>
    <mergeCell ref="O321:Q321"/>
    <mergeCell ref="V321:Y321"/>
    <mergeCell ref="F322:K322"/>
    <mergeCell ref="O322:Q322"/>
    <mergeCell ref="V322:Y322"/>
    <mergeCell ref="K317:N317"/>
    <mergeCell ref="P317:Q317"/>
    <mergeCell ref="V344:Z344"/>
    <mergeCell ref="AA344:AE344"/>
    <mergeCell ref="V345:Z345"/>
    <mergeCell ref="AA345:AE345"/>
    <mergeCell ref="V346:Z346"/>
    <mergeCell ref="AA346:AE346"/>
    <mergeCell ref="V347:Z347"/>
    <mergeCell ref="AA347:AE347"/>
    <mergeCell ref="V348:Z348"/>
    <mergeCell ref="AA348:AE348"/>
    <mergeCell ref="V339:Z339"/>
    <mergeCell ref="AA339:AE339"/>
    <mergeCell ref="V340:Z340"/>
    <mergeCell ref="AA340:AE340"/>
    <mergeCell ref="V341:Z341"/>
    <mergeCell ref="AA341:AE341"/>
    <mergeCell ref="V342:Z342"/>
    <mergeCell ref="AA342:AE342"/>
    <mergeCell ref="V343:Z343"/>
    <mergeCell ref="AA343:AE343"/>
    <mergeCell ref="U355:W355"/>
    <mergeCell ref="U356:W356"/>
    <mergeCell ref="E357:N357"/>
    <mergeCell ref="T357:AC357"/>
    <mergeCell ref="S358:W358"/>
    <mergeCell ref="AF360:AG360"/>
    <mergeCell ref="G361:H361"/>
    <mergeCell ref="J361:K361"/>
    <mergeCell ref="P361:Q361"/>
    <mergeCell ref="X361:Y361"/>
    <mergeCell ref="AA361:AD361"/>
    <mergeCell ref="V349:Z349"/>
    <mergeCell ref="AA349:AE349"/>
    <mergeCell ref="V350:Z350"/>
    <mergeCell ref="AA350:AE350"/>
    <mergeCell ref="V351:Z351"/>
    <mergeCell ref="AA351:AE351"/>
    <mergeCell ref="U352:AD352"/>
    <mergeCell ref="U353:AD353"/>
    <mergeCell ref="U354:W354"/>
    <mergeCell ref="Y354:AB354"/>
    <mergeCell ref="A369:E369"/>
    <mergeCell ref="G371:H371"/>
    <mergeCell ref="J371:L371"/>
    <mergeCell ref="AA371:AD371"/>
    <mergeCell ref="AE371:AF371"/>
    <mergeCell ref="A372:E372"/>
    <mergeCell ref="AB372:AE372"/>
    <mergeCell ref="L373:M373"/>
    <mergeCell ref="O373:P373"/>
    <mergeCell ref="R373:S373"/>
    <mergeCell ref="Z373:AA373"/>
    <mergeCell ref="A363:E363"/>
    <mergeCell ref="G365:H365"/>
    <mergeCell ref="J365:L365"/>
    <mergeCell ref="AA365:AD365"/>
    <mergeCell ref="AE365:AF365"/>
    <mergeCell ref="A366:E366"/>
    <mergeCell ref="G368:H368"/>
    <mergeCell ref="J368:L368"/>
    <mergeCell ref="AA368:AD368"/>
    <mergeCell ref="AE368:AF368"/>
    <mergeCell ref="F382:J382"/>
    <mergeCell ref="L382:M382"/>
    <mergeCell ref="AA382:AD382"/>
    <mergeCell ref="J378:K378"/>
    <mergeCell ref="M378:N378"/>
    <mergeCell ref="R378:S378"/>
    <mergeCell ref="U378:V378"/>
    <mergeCell ref="X378:Y378"/>
    <mergeCell ref="AA378:AB378"/>
    <mergeCell ref="A381:D381"/>
    <mergeCell ref="O381:P381"/>
    <mergeCell ref="AA381:AD381"/>
    <mergeCell ref="L374:M374"/>
    <mergeCell ref="O374:P374"/>
    <mergeCell ref="T374:U374"/>
    <mergeCell ref="W374:X374"/>
    <mergeCell ref="Z374:AA374"/>
    <mergeCell ref="A376:E376"/>
    <mergeCell ref="AB376:AE376"/>
    <mergeCell ref="J377:K377"/>
    <mergeCell ref="M377:N377"/>
    <mergeCell ref="R377:S377"/>
    <mergeCell ref="U377:V377"/>
    <mergeCell ref="X377:Y377"/>
    <mergeCell ref="AA377:AB377"/>
    <mergeCell ref="AE381:AF381"/>
    <mergeCell ref="A391:E391"/>
    <mergeCell ref="AA391:AD391"/>
    <mergeCell ref="AE391:AF391"/>
    <mergeCell ref="R392:U392"/>
    <mergeCell ref="A393:E393"/>
    <mergeCell ref="AA393:AD393"/>
    <mergeCell ref="AE393:AF393"/>
    <mergeCell ref="AA388:AD388"/>
    <mergeCell ref="AE388:AF388"/>
    <mergeCell ref="R389:U389"/>
    <mergeCell ref="R390:U390"/>
    <mergeCell ref="A384:E384"/>
    <mergeCell ref="AA384:AD384"/>
    <mergeCell ref="AE384:AF384"/>
    <mergeCell ref="K386:N386"/>
    <mergeCell ref="P386:Q386"/>
    <mergeCell ref="S386:V386"/>
    <mergeCell ref="A411:E411"/>
    <mergeCell ref="AA411:AD411"/>
    <mergeCell ref="AE411:AF411"/>
    <mergeCell ref="K412:N412"/>
    <mergeCell ref="P412:Q412"/>
    <mergeCell ref="S412:V412"/>
    <mergeCell ref="R406:T406"/>
    <mergeCell ref="V406:Y406"/>
    <mergeCell ref="AA408:AD408"/>
    <mergeCell ref="AE408:AF408"/>
    <mergeCell ref="K409:N409"/>
    <mergeCell ref="P409:Q409"/>
    <mergeCell ref="S409:V409"/>
    <mergeCell ref="R394:U394"/>
    <mergeCell ref="R395:U395"/>
    <mergeCell ref="A397:E397"/>
    <mergeCell ref="AA397:AD397"/>
    <mergeCell ref="AE397:AF397"/>
    <mergeCell ref="R398:U398"/>
    <mergeCell ref="R399:U399"/>
    <mergeCell ref="A404:E404"/>
    <mergeCell ref="AA404:AD404"/>
    <mergeCell ref="AE404:AF404"/>
    <mergeCell ref="A401:E401"/>
    <mergeCell ref="AA401:AD401"/>
    <mergeCell ref="AE401:AF401"/>
    <mergeCell ref="K417:N417"/>
    <mergeCell ref="P417:Q417"/>
    <mergeCell ref="S417:V417"/>
    <mergeCell ref="A424:E424"/>
    <mergeCell ref="AA424:AD424"/>
    <mergeCell ref="AE424:AF424"/>
    <mergeCell ref="F425:K425"/>
    <mergeCell ref="O425:Q425"/>
    <mergeCell ref="S425:T425"/>
    <mergeCell ref="V425:Y425"/>
    <mergeCell ref="A414:E414"/>
    <mergeCell ref="AA414:AD414"/>
    <mergeCell ref="AE414:AF414"/>
    <mergeCell ref="K415:N415"/>
    <mergeCell ref="P415:Q415"/>
    <mergeCell ref="S415:V415"/>
    <mergeCell ref="A416:E416"/>
    <mergeCell ref="AA416:AD416"/>
    <mergeCell ref="AE416:AF416"/>
    <mergeCell ref="A419:E419"/>
    <mergeCell ref="AA419:AD419"/>
    <mergeCell ref="AE419:AF419"/>
    <mergeCell ref="R421:T421"/>
    <mergeCell ref="V421:Y421"/>
    <mergeCell ref="F428:K428"/>
    <mergeCell ref="O428:Q428"/>
    <mergeCell ref="S428:T428"/>
    <mergeCell ref="V428:Y428"/>
    <mergeCell ref="F429:K429"/>
    <mergeCell ref="O429:Q429"/>
    <mergeCell ref="S429:T429"/>
    <mergeCell ref="V429:Y429"/>
    <mergeCell ref="F427:K427"/>
    <mergeCell ref="O427:Q427"/>
    <mergeCell ref="S427:T427"/>
    <mergeCell ref="V427:Y427"/>
    <mergeCell ref="F426:K426"/>
    <mergeCell ref="O426:Q426"/>
    <mergeCell ref="S426:T426"/>
    <mergeCell ref="V426:Y426"/>
    <mergeCell ref="F441:H441"/>
    <mergeCell ref="J441:M441"/>
    <mergeCell ref="O441:Q441"/>
    <mergeCell ref="S441:T441"/>
    <mergeCell ref="X441:Z441"/>
    <mergeCell ref="A435:E435"/>
    <mergeCell ref="K435:N435"/>
    <mergeCell ref="P435:R435"/>
    <mergeCell ref="AA435:AD435"/>
    <mergeCell ref="A437:E437"/>
    <mergeCell ref="K437:N437"/>
    <mergeCell ref="P437:R437"/>
    <mergeCell ref="AA437:AD437"/>
    <mergeCell ref="AA431:AD431"/>
    <mergeCell ref="AE431:AF431"/>
    <mergeCell ref="K432:N432"/>
    <mergeCell ref="P432:Q432"/>
    <mergeCell ref="S432:V432"/>
    <mergeCell ref="A439:E439"/>
    <mergeCell ref="AA439:AD439"/>
    <mergeCell ref="AE439:AF439"/>
    <mergeCell ref="F440:H440"/>
    <mergeCell ref="J440:M440"/>
    <mergeCell ref="O440:Q440"/>
    <mergeCell ref="S440:T440"/>
    <mergeCell ref="X440:Z440"/>
    <mergeCell ref="AE435:AF435"/>
    <mergeCell ref="AE437:AF437"/>
    <mergeCell ref="A433:E433"/>
    <mergeCell ref="AA433:AD433"/>
    <mergeCell ref="AE433:AF433"/>
    <mergeCell ref="K434:N434"/>
    <mergeCell ref="P434:Q434"/>
    <mergeCell ref="S434:V434"/>
    <mergeCell ref="A431:E431"/>
    <mergeCell ref="AA496:AE496"/>
    <mergeCell ref="V497:Z497"/>
    <mergeCell ref="AA497:AE497"/>
    <mergeCell ref="V498:Z498"/>
    <mergeCell ref="AA498:AE498"/>
    <mergeCell ref="U499:AD499"/>
    <mergeCell ref="V490:Z490"/>
    <mergeCell ref="AA490:AE490"/>
    <mergeCell ref="V491:Z491"/>
    <mergeCell ref="AA491:AE491"/>
    <mergeCell ref="V492:Z492"/>
    <mergeCell ref="AA492:AE492"/>
    <mergeCell ref="V493:Z493"/>
    <mergeCell ref="AA493:AE493"/>
    <mergeCell ref="V494:Z494"/>
    <mergeCell ref="AA494:AE494"/>
    <mergeCell ref="A511:E511"/>
    <mergeCell ref="G513:H513"/>
    <mergeCell ref="J513:L513"/>
    <mergeCell ref="AA513:AD513"/>
    <mergeCell ref="AE513:AF513"/>
    <mergeCell ref="A515:E515"/>
    <mergeCell ref="G517:H517"/>
    <mergeCell ref="J517:L517"/>
    <mergeCell ref="AA517:AD517"/>
    <mergeCell ref="AE517:AF517"/>
    <mergeCell ref="U500:AD500"/>
    <mergeCell ref="U501:W501"/>
    <mergeCell ref="Y501:AB501"/>
    <mergeCell ref="U502:W502"/>
    <mergeCell ref="U503:W503"/>
    <mergeCell ref="E504:N504"/>
    <mergeCell ref="T504:AC504"/>
    <mergeCell ref="AF506:AG506"/>
    <mergeCell ref="G508:H508"/>
    <mergeCell ref="J508:K508"/>
    <mergeCell ref="P508:Q508"/>
    <mergeCell ref="X508:Y508"/>
    <mergeCell ref="AA508:AD508"/>
    <mergeCell ref="A528:E528"/>
    <mergeCell ref="AB528:AE528"/>
    <mergeCell ref="J530:K530"/>
    <mergeCell ref="M530:N530"/>
    <mergeCell ref="R530:S530"/>
    <mergeCell ref="U530:V530"/>
    <mergeCell ref="X530:Y530"/>
    <mergeCell ref="AA530:AB530"/>
    <mergeCell ref="A519:E519"/>
    <mergeCell ref="G521:H521"/>
    <mergeCell ref="J521:L521"/>
    <mergeCell ref="AA521:AD521"/>
    <mergeCell ref="AE521:AF521"/>
    <mergeCell ref="A523:E523"/>
    <mergeCell ref="AB523:AE523"/>
    <mergeCell ref="L525:M525"/>
    <mergeCell ref="O525:P525"/>
    <mergeCell ref="R525:S525"/>
    <mergeCell ref="Z525:AA525"/>
    <mergeCell ref="AE534:AF534"/>
    <mergeCell ref="F535:J535"/>
    <mergeCell ref="L535:M535"/>
    <mergeCell ref="AA535:AD535"/>
    <mergeCell ref="A536:E536"/>
    <mergeCell ref="AA536:AD536"/>
    <mergeCell ref="AE536:AF536"/>
    <mergeCell ref="J531:K531"/>
    <mergeCell ref="M531:N531"/>
    <mergeCell ref="R531:S531"/>
    <mergeCell ref="U531:V531"/>
    <mergeCell ref="X531:Y531"/>
    <mergeCell ref="AA531:AB531"/>
    <mergeCell ref="A534:D534"/>
    <mergeCell ref="O534:P534"/>
    <mergeCell ref="R534:S534"/>
    <mergeCell ref="AA534:AD534"/>
    <mergeCell ref="S565:T565"/>
    <mergeCell ref="V565:Y565"/>
    <mergeCell ref="S576:T576"/>
    <mergeCell ref="V576:Y576"/>
    <mergeCell ref="S574:T574"/>
    <mergeCell ref="V574:Y574"/>
    <mergeCell ref="V580:Y580"/>
    <mergeCell ref="O576:R576"/>
    <mergeCell ref="O577:R577"/>
    <mergeCell ref="O578:R578"/>
    <mergeCell ref="X666:AC666"/>
    <mergeCell ref="AE666:AF666"/>
    <mergeCell ref="V617:X617"/>
    <mergeCell ref="U633:X633"/>
    <mergeCell ref="U637:X637"/>
    <mergeCell ref="U624:X624"/>
    <mergeCell ref="U638:X638"/>
    <mergeCell ref="U625:X625"/>
    <mergeCell ref="U626:X626"/>
    <mergeCell ref="U639:X639"/>
    <mergeCell ref="U627:X627"/>
    <mergeCell ref="U628:X628"/>
    <mergeCell ref="O655:R655"/>
    <mergeCell ref="U629:X629"/>
    <mergeCell ref="S580:T580"/>
    <mergeCell ref="AE590:AF590"/>
    <mergeCell ref="A592:E592"/>
    <mergeCell ref="K592:N592"/>
    <mergeCell ref="P592:R592"/>
    <mergeCell ref="AA592:AD592"/>
    <mergeCell ref="AE592:AF592"/>
    <mergeCell ref="A588:E588"/>
    <mergeCell ref="AA588:AD588"/>
    <mergeCell ref="AE588:AF588"/>
    <mergeCell ref="A590:E590"/>
    <mergeCell ref="K590:N590"/>
    <mergeCell ref="P590:R590"/>
    <mergeCell ref="AA590:AD590"/>
    <mergeCell ref="V582:Y582"/>
    <mergeCell ref="U620:X620"/>
    <mergeCell ref="A586:E586"/>
    <mergeCell ref="AA586:AD586"/>
    <mergeCell ref="K649:N649"/>
    <mergeCell ref="O649:R649"/>
    <mergeCell ref="U649:X649"/>
    <mergeCell ref="Y649:AB649"/>
    <mergeCell ref="O582:R582"/>
    <mergeCell ref="Y647:AB647"/>
    <mergeCell ref="K648:N648"/>
    <mergeCell ref="O648:R648"/>
    <mergeCell ref="U648:X648"/>
    <mergeCell ref="Y648:AB648"/>
    <mergeCell ref="U636:X636"/>
    <mergeCell ref="K650:N650"/>
    <mergeCell ref="O650:R650"/>
    <mergeCell ref="U650:X650"/>
    <mergeCell ref="Y650:AB650"/>
    <mergeCell ref="K651:N651"/>
    <mergeCell ref="O651:R651"/>
    <mergeCell ref="U621:X621"/>
    <mergeCell ref="U622:X622"/>
    <mergeCell ref="S583:T583"/>
    <mergeCell ref="O583:R583"/>
    <mergeCell ref="V567:Y567"/>
    <mergeCell ref="S568:T568"/>
    <mergeCell ref="V568:Y568"/>
    <mergeCell ref="S569:T569"/>
    <mergeCell ref="V569:Y569"/>
    <mergeCell ref="S570:T570"/>
    <mergeCell ref="V570:Y570"/>
    <mergeCell ref="S573:T573"/>
    <mergeCell ref="V573:Y573"/>
    <mergeCell ref="S581:T581"/>
    <mergeCell ref="V581:Y581"/>
    <mergeCell ref="S582:T582"/>
    <mergeCell ref="V583:Y583"/>
    <mergeCell ref="S577:T577"/>
    <mergeCell ref="V577:Y577"/>
    <mergeCell ref="S578:T578"/>
    <mergeCell ref="V578:Y578"/>
    <mergeCell ref="S579:T579"/>
    <mergeCell ref="V579:Y579"/>
    <mergeCell ref="O579:R579"/>
    <mergeCell ref="O580:R580"/>
    <mergeCell ref="O581:R581"/>
    <mergeCell ref="A699:D699"/>
    <mergeCell ref="Z699:AC699"/>
    <mergeCell ref="AD699:AE699"/>
    <mergeCell ref="Z702:AC702"/>
    <mergeCell ref="AD702:AE702"/>
    <mergeCell ref="Z705:AC705"/>
    <mergeCell ref="AD705:AE705"/>
    <mergeCell ref="Z708:AC708"/>
    <mergeCell ref="AD708:AE708"/>
    <mergeCell ref="A700:D700"/>
    <mergeCell ref="A701:D701"/>
    <mergeCell ref="A702:D702"/>
    <mergeCell ref="A703:D703"/>
    <mergeCell ref="A704:D704"/>
    <mergeCell ref="A705:D705"/>
    <mergeCell ref="A706:D706"/>
    <mergeCell ref="A707:D707"/>
    <mergeCell ref="A708:D708"/>
    <mergeCell ref="A719:D719"/>
    <mergeCell ref="A720:D720"/>
    <mergeCell ref="A721:D721"/>
    <mergeCell ref="A723:D723"/>
    <mergeCell ref="Z719:AC719"/>
    <mergeCell ref="AD719:AE719"/>
    <mergeCell ref="Z720:AC720"/>
    <mergeCell ref="AD720:AE720"/>
    <mergeCell ref="Z722:AC722"/>
    <mergeCell ref="AD722:AE722"/>
    <mergeCell ref="Z724:AC724"/>
    <mergeCell ref="AD724:AE724"/>
    <mergeCell ref="A709:D709"/>
    <mergeCell ref="A710:D710"/>
    <mergeCell ref="A711:D711"/>
    <mergeCell ref="A712:D712"/>
    <mergeCell ref="Z710:AC710"/>
    <mergeCell ref="AD710:AE710"/>
    <mergeCell ref="Z712:AC712"/>
    <mergeCell ref="AD712:AE712"/>
    <mergeCell ref="A713:D713"/>
    <mergeCell ref="A714:D714"/>
    <mergeCell ref="A715:D715"/>
    <mergeCell ref="A716:D716"/>
    <mergeCell ref="A717:D717"/>
    <mergeCell ref="A718:D718"/>
    <mergeCell ref="Z714:AC714"/>
    <mergeCell ref="AD714:AE714"/>
    <mergeCell ref="Z716:AC716"/>
    <mergeCell ref="AD716:AE716"/>
    <mergeCell ref="Z718:AC718"/>
    <mergeCell ref="AD718:AE718"/>
    <mergeCell ref="AA171:AD171"/>
    <mergeCell ref="AA172:AD172"/>
    <mergeCell ref="AA173:AD173"/>
    <mergeCell ref="AA174:AD174"/>
    <mergeCell ref="B175:C175"/>
    <mergeCell ref="U178:Y178"/>
    <mergeCell ref="Z178:AD178"/>
    <mergeCell ref="U179:Y179"/>
    <mergeCell ref="Z179:AD179"/>
    <mergeCell ref="U180:Y180"/>
    <mergeCell ref="Z180:AD180"/>
    <mergeCell ref="F181:G181"/>
    <mergeCell ref="U181:Y181"/>
    <mergeCell ref="Z181:AD181"/>
    <mergeCell ref="U185:Y185"/>
    <mergeCell ref="Z185:AD185"/>
    <mergeCell ref="U186:Y186"/>
    <mergeCell ref="Z186:AD186"/>
    <mergeCell ref="U187:Y187"/>
    <mergeCell ref="Z187:AD187"/>
    <mergeCell ref="U188:Y188"/>
    <mergeCell ref="Z188:AD188"/>
    <mergeCell ref="U189:Y189"/>
    <mergeCell ref="Z189:AD189"/>
    <mergeCell ref="U190:Y190"/>
    <mergeCell ref="Z190:AD190"/>
    <mergeCell ref="U191:Y191"/>
    <mergeCell ref="Z191:AD191"/>
    <mergeCell ref="U192:Y192"/>
    <mergeCell ref="Z192:AD192"/>
    <mergeCell ref="U193:Y193"/>
    <mergeCell ref="Z193:AD193"/>
    <mergeCell ref="U194:Y194"/>
    <mergeCell ref="Z194:AD194"/>
    <mergeCell ref="U195:Y195"/>
    <mergeCell ref="Z195:AD195"/>
    <mergeCell ref="F196:G196"/>
    <mergeCell ref="U196:Y196"/>
    <mergeCell ref="Z196:AD196"/>
    <mergeCell ref="AE197:AF197"/>
    <mergeCell ref="G199:H199"/>
    <mergeCell ref="J199:K199"/>
    <mergeCell ref="P199:Q199"/>
    <mergeCell ref="X199:Y199"/>
    <mergeCell ref="AC199:AE199"/>
    <mergeCell ref="A201:E201"/>
    <mergeCell ref="G203:H203"/>
    <mergeCell ref="J203:L203"/>
    <mergeCell ref="AA203:AD203"/>
    <mergeCell ref="AE203:AF203"/>
    <mergeCell ref="A204:E204"/>
    <mergeCell ref="G206:H206"/>
    <mergeCell ref="J206:L206"/>
    <mergeCell ref="AA206:AD206"/>
    <mergeCell ref="AE206:AF206"/>
    <mergeCell ref="P229:U229"/>
    <mergeCell ref="AA229:AB229"/>
    <mergeCell ref="A207:E207"/>
    <mergeCell ref="G209:H209"/>
    <mergeCell ref="J209:L209"/>
    <mergeCell ref="AA209:AD209"/>
    <mergeCell ref="AE209:AF209"/>
    <mergeCell ref="AA210:AD210"/>
    <mergeCell ref="AE210:AF210"/>
    <mergeCell ref="K211:L211"/>
    <mergeCell ref="N211:O211"/>
    <mergeCell ref="Q211:R211"/>
    <mergeCell ref="Y211:Z211"/>
    <mergeCell ref="K212:L212"/>
    <mergeCell ref="N212:O212"/>
    <mergeCell ref="S212:T212"/>
    <mergeCell ref="V212:W212"/>
    <mergeCell ref="Y212:Z212"/>
    <mergeCell ref="A214:E214"/>
    <mergeCell ref="AA214:AD214"/>
    <mergeCell ref="AE214:AF214"/>
    <mergeCell ref="A210:E210"/>
    <mergeCell ref="F692:G692"/>
    <mergeCell ref="I692:J692"/>
    <mergeCell ref="L692:N692"/>
    <mergeCell ref="P692:T692"/>
    <mergeCell ref="AK231:AN231"/>
    <mergeCell ref="AP231:AQ231"/>
    <mergeCell ref="AS231:AV231"/>
    <mergeCell ref="I215:J215"/>
    <mergeCell ref="L215:M215"/>
    <mergeCell ref="Q215:R215"/>
    <mergeCell ref="Y215:AA215"/>
    <mergeCell ref="I216:J216"/>
    <mergeCell ref="L216:M216"/>
    <mergeCell ref="Q216:R216"/>
    <mergeCell ref="Y216:AA216"/>
    <mergeCell ref="A218:E218"/>
    <mergeCell ref="K218:N218"/>
    <mergeCell ref="P218:R218"/>
    <mergeCell ref="AA218:AD218"/>
    <mergeCell ref="AE218:AF218"/>
    <mergeCell ref="A219:E219"/>
    <mergeCell ref="K219:N219"/>
    <mergeCell ref="P219:R219"/>
    <mergeCell ref="AA219:AD219"/>
    <mergeCell ref="AE219:AF219"/>
    <mergeCell ref="P227:U227"/>
    <mergeCell ref="AA227:AB227"/>
    <mergeCell ref="P230:U230"/>
    <mergeCell ref="AA230:AB230"/>
    <mergeCell ref="AA231:AB231"/>
    <mergeCell ref="P228:U228"/>
    <mergeCell ref="AA228:AB228"/>
  </mergeCells>
  <pageMargins left="0.51181102362204722" right="0" top="0" bottom="0" header="0.31496062992125984" footer="0.31496062992125984"/>
  <pageSetup paperSize="9" fitToHeight="0"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467"/>
  <sheetViews>
    <sheetView zoomScaleNormal="100" workbookViewId="0">
      <selection activeCell="A308" sqref="A308"/>
    </sheetView>
  </sheetViews>
  <sheetFormatPr defaultRowHeight="15"/>
  <cols>
    <col min="1" max="1" width="13.28515625" customWidth="1"/>
    <col min="2" max="2" width="58.28515625" customWidth="1"/>
    <col min="3" max="3" width="8.28515625" customWidth="1"/>
    <col min="4" max="4" width="8" customWidth="1"/>
    <col min="5" max="5" width="5.42578125" customWidth="1"/>
  </cols>
  <sheetData>
    <row r="1" spans="1:28">
      <c r="B1" s="559" t="s">
        <v>267</v>
      </c>
      <c r="C1" s="559"/>
      <c r="D1" s="559"/>
      <c r="E1" s="559"/>
    </row>
    <row r="2" spans="1:28">
      <c r="A2" s="555" t="s">
        <v>268</v>
      </c>
      <c r="B2" s="555"/>
      <c r="C2" s="555"/>
      <c r="D2" s="555"/>
      <c r="E2" s="555"/>
    </row>
    <row r="3" spans="1:28">
      <c r="A3" s="403" t="s">
        <v>23</v>
      </c>
      <c r="B3" s="403" t="s">
        <v>659</v>
      </c>
      <c r="C3" s="403"/>
      <c r="D3" s="403" t="s">
        <v>25</v>
      </c>
      <c r="E3" s="402" t="s">
        <v>660</v>
      </c>
      <c r="F3" s="1"/>
      <c r="G3" s="1"/>
      <c r="H3" s="1"/>
      <c r="I3" s="1"/>
      <c r="J3" s="1"/>
      <c r="K3" s="1"/>
      <c r="L3" s="1"/>
      <c r="M3" s="1"/>
      <c r="N3" s="1"/>
      <c r="O3" s="1"/>
      <c r="P3" s="1"/>
      <c r="Q3" s="1"/>
      <c r="R3" s="1"/>
      <c r="S3" s="1"/>
      <c r="T3" s="1"/>
      <c r="U3" s="1"/>
      <c r="V3" s="1"/>
      <c r="W3" s="1"/>
      <c r="X3" s="1"/>
      <c r="Y3" s="1"/>
      <c r="Z3" s="1"/>
      <c r="AA3" s="37"/>
      <c r="AB3" s="37"/>
    </row>
    <row r="4" spans="1:28">
      <c r="A4" s="41"/>
      <c r="B4" s="41"/>
      <c r="C4" s="403"/>
      <c r="D4" s="403"/>
      <c r="E4" s="402"/>
      <c r="F4" s="1"/>
      <c r="G4" s="1"/>
      <c r="H4" s="1"/>
      <c r="I4" s="1"/>
      <c r="J4" s="1"/>
      <c r="K4" s="1"/>
      <c r="L4" s="1"/>
      <c r="M4" s="1"/>
      <c r="N4" s="1"/>
      <c r="O4" s="1"/>
      <c r="P4" s="1"/>
      <c r="Q4" s="1"/>
      <c r="R4" s="1"/>
      <c r="S4" s="1"/>
      <c r="T4" s="1"/>
      <c r="U4" s="1"/>
      <c r="V4" s="1"/>
      <c r="W4" s="1"/>
      <c r="X4" s="1"/>
      <c r="Y4" s="1"/>
      <c r="Z4" s="1"/>
      <c r="AA4" s="37"/>
      <c r="AB4" s="37"/>
    </row>
    <row r="5" spans="1:28">
      <c r="A5" s="109"/>
      <c r="B5" s="41" t="s">
        <v>499</v>
      </c>
      <c r="C5" s="403"/>
      <c r="D5" s="408">
        <v>712</v>
      </c>
      <c r="E5" s="402" t="s">
        <v>28</v>
      </c>
      <c r="F5" s="1"/>
      <c r="G5" s="1"/>
      <c r="H5" s="1"/>
      <c r="I5" s="1"/>
      <c r="J5" s="1"/>
      <c r="K5" s="1"/>
      <c r="L5" s="1"/>
      <c r="M5" s="1"/>
      <c r="N5" s="1"/>
      <c r="O5" s="1"/>
      <c r="P5" s="1"/>
      <c r="Q5" s="1"/>
      <c r="R5" s="1"/>
      <c r="S5" s="1"/>
      <c r="T5" s="1"/>
      <c r="U5" s="1"/>
      <c r="V5" s="1"/>
      <c r="W5" s="1"/>
      <c r="X5" s="1"/>
      <c r="Y5" s="1"/>
      <c r="Z5" s="1"/>
      <c r="AA5" s="37"/>
      <c r="AB5" s="37"/>
    </row>
    <row r="6" spans="1:28">
      <c r="A6" s="109"/>
      <c r="B6" s="41" t="s">
        <v>529</v>
      </c>
      <c r="C6" s="408">
        <v>712</v>
      </c>
      <c r="D6" s="408"/>
      <c r="E6" s="402"/>
      <c r="F6" s="1"/>
      <c r="G6" s="1"/>
      <c r="H6" s="1"/>
      <c r="I6" s="1"/>
      <c r="J6" s="1"/>
      <c r="K6" s="1"/>
      <c r="L6" s="1"/>
      <c r="M6" s="1"/>
      <c r="N6" s="1"/>
      <c r="O6" s="1"/>
      <c r="P6" s="1"/>
      <c r="Q6" s="1"/>
      <c r="R6" s="1"/>
      <c r="S6" s="1"/>
      <c r="T6" s="1"/>
      <c r="U6" s="1"/>
      <c r="V6" s="1"/>
      <c r="W6" s="1"/>
      <c r="X6" s="1"/>
      <c r="Y6" s="1"/>
      <c r="Z6" s="1"/>
      <c r="AA6" s="37"/>
      <c r="AB6" s="37"/>
    </row>
    <row r="7" spans="1:28">
      <c r="A7" s="109"/>
      <c r="B7" s="41"/>
      <c r="C7" s="408"/>
      <c r="D7" s="408"/>
      <c r="E7" s="402"/>
      <c r="F7" s="1"/>
      <c r="G7" s="1"/>
      <c r="H7" s="1"/>
      <c r="I7" s="1"/>
      <c r="J7" s="1"/>
      <c r="K7" s="1"/>
      <c r="L7" s="1"/>
      <c r="M7" s="1"/>
      <c r="N7" s="1"/>
      <c r="O7" s="1"/>
      <c r="P7" s="1"/>
      <c r="Q7" s="1"/>
      <c r="R7" s="1"/>
      <c r="S7" s="1"/>
      <c r="T7" s="1"/>
      <c r="U7" s="1"/>
      <c r="V7" s="1"/>
      <c r="W7" s="1"/>
      <c r="X7" s="1"/>
      <c r="Y7" s="1"/>
      <c r="Z7" s="1"/>
      <c r="AA7" s="37"/>
      <c r="AB7" s="37"/>
    </row>
    <row r="8" spans="1:28">
      <c r="A8" s="109"/>
      <c r="B8" s="41" t="s">
        <v>500</v>
      </c>
      <c r="D8" s="408">
        <v>246</v>
      </c>
      <c r="E8" s="402" t="s">
        <v>28</v>
      </c>
      <c r="F8" s="1"/>
      <c r="G8" s="1"/>
      <c r="H8" s="1"/>
      <c r="I8" s="1"/>
      <c r="J8" s="1"/>
      <c r="K8" s="1"/>
      <c r="L8" s="1"/>
      <c r="M8" s="1"/>
      <c r="N8" s="1"/>
      <c r="O8" s="1"/>
      <c r="P8" s="1"/>
      <c r="Q8" s="1"/>
      <c r="R8" s="1"/>
      <c r="S8" s="1"/>
      <c r="T8" s="1"/>
      <c r="U8" s="1"/>
      <c r="V8" s="1"/>
      <c r="W8" s="1"/>
      <c r="X8" s="1"/>
      <c r="Y8" s="1"/>
      <c r="Z8" s="1"/>
      <c r="AA8" s="37"/>
      <c r="AB8" s="37"/>
    </row>
    <row r="9" spans="1:28">
      <c r="A9" s="109"/>
      <c r="B9" s="41" t="s">
        <v>529</v>
      </c>
      <c r="C9" s="408">
        <v>246</v>
      </c>
      <c r="D9" s="408"/>
      <c r="E9" s="402"/>
      <c r="F9" s="1"/>
      <c r="G9" s="1"/>
      <c r="H9" s="1"/>
      <c r="I9" s="1"/>
      <c r="J9" s="1"/>
      <c r="K9" s="1"/>
      <c r="L9" s="1"/>
      <c r="M9" s="1"/>
      <c r="N9" s="1"/>
      <c r="O9" s="1"/>
      <c r="P9" s="1"/>
      <c r="Q9" s="1"/>
      <c r="R9" s="1"/>
      <c r="S9" s="1"/>
      <c r="T9" s="1"/>
      <c r="U9" s="1"/>
      <c r="V9" s="1"/>
      <c r="W9" s="1"/>
      <c r="X9" s="1"/>
      <c r="Y9" s="1"/>
      <c r="Z9" s="1"/>
      <c r="AA9" s="37"/>
      <c r="AB9" s="37"/>
    </row>
    <row r="10" spans="1:28">
      <c r="A10" s="109"/>
      <c r="B10" s="403"/>
      <c r="C10" s="408"/>
      <c r="D10" s="408"/>
      <c r="E10" s="416"/>
      <c r="F10" s="1"/>
      <c r="G10" s="1"/>
      <c r="H10" s="1"/>
      <c r="I10" s="1"/>
      <c r="J10" s="1"/>
      <c r="K10" s="1"/>
      <c r="L10" s="1"/>
      <c r="M10" s="1"/>
      <c r="N10" s="1"/>
      <c r="O10" s="1"/>
      <c r="P10" s="1"/>
      <c r="Q10" s="1"/>
      <c r="R10" s="1"/>
      <c r="S10" s="1"/>
      <c r="T10" s="1"/>
      <c r="U10" s="1"/>
      <c r="V10" s="1"/>
      <c r="W10" s="1"/>
      <c r="X10" s="1"/>
      <c r="Y10" s="1"/>
      <c r="Z10" s="1"/>
      <c r="AA10" s="37"/>
      <c r="AB10" s="37"/>
    </row>
    <row r="11" spans="1:28">
      <c r="A11" s="109"/>
      <c r="B11" s="41" t="s">
        <v>501</v>
      </c>
      <c r="C11" s="408"/>
      <c r="D11" s="408">
        <v>61.5</v>
      </c>
      <c r="E11" s="402" t="s">
        <v>28</v>
      </c>
      <c r="F11" s="1"/>
      <c r="G11" s="1"/>
      <c r="H11" s="1"/>
      <c r="I11" s="1"/>
      <c r="J11" s="1"/>
      <c r="K11" s="1"/>
      <c r="L11" s="1"/>
      <c r="M11" s="1"/>
      <c r="N11" s="1"/>
      <c r="O11" s="1"/>
      <c r="P11" s="1"/>
      <c r="Q11" s="1"/>
      <c r="R11" s="1"/>
      <c r="S11" s="1"/>
      <c r="T11" s="1"/>
      <c r="U11" s="1"/>
      <c r="V11" s="1"/>
      <c r="W11" s="1"/>
      <c r="X11" s="1"/>
      <c r="Y11" s="1"/>
      <c r="Z11" s="1"/>
      <c r="AA11" s="37"/>
      <c r="AB11" s="37"/>
    </row>
    <row r="12" spans="1:28">
      <c r="A12" s="109"/>
      <c r="B12" s="41" t="s">
        <v>529</v>
      </c>
      <c r="C12" s="408">
        <v>61.5</v>
      </c>
      <c r="D12" s="408"/>
      <c r="E12" s="416"/>
      <c r="F12" s="1"/>
      <c r="G12" s="1"/>
      <c r="H12" s="1"/>
      <c r="I12" s="1"/>
      <c r="J12" s="1"/>
      <c r="K12" s="1"/>
      <c r="L12" s="1"/>
      <c r="M12" s="1"/>
      <c r="N12" s="1"/>
      <c r="O12" s="1"/>
      <c r="P12" s="1"/>
      <c r="Q12" s="1"/>
      <c r="R12" s="1"/>
      <c r="S12" s="1"/>
      <c r="T12" s="1"/>
      <c r="U12" s="1"/>
      <c r="V12" s="1"/>
      <c r="W12" s="1"/>
      <c r="X12" s="1"/>
      <c r="Y12" s="1"/>
      <c r="Z12" s="1"/>
      <c r="AA12" s="37"/>
      <c r="AB12" s="37"/>
    </row>
    <row r="13" spans="1:28">
      <c r="A13" s="109"/>
      <c r="B13" s="403"/>
      <c r="C13" s="408"/>
      <c r="D13" s="408"/>
      <c r="E13" s="416"/>
      <c r="F13" s="1"/>
      <c r="G13" s="1"/>
      <c r="H13" s="1"/>
      <c r="I13" s="1"/>
      <c r="J13" s="1"/>
      <c r="K13" s="1"/>
      <c r="L13" s="1"/>
      <c r="M13" s="1"/>
      <c r="N13" s="1"/>
      <c r="O13" s="1"/>
      <c r="P13" s="1"/>
      <c r="Q13" s="1"/>
      <c r="R13" s="1"/>
      <c r="S13" s="1"/>
      <c r="T13" s="1"/>
      <c r="U13" s="1"/>
      <c r="V13" s="1"/>
      <c r="W13" s="1"/>
      <c r="X13" s="1"/>
      <c r="Y13" s="1"/>
      <c r="Z13" s="1"/>
      <c r="AA13" s="37"/>
      <c r="AB13" s="37"/>
    </row>
    <row r="14" spans="1:28">
      <c r="A14" s="109"/>
      <c r="B14" s="41" t="s">
        <v>502</v>
      </c>
      <c r="C14" s="408"/>
      <c r="D14" s="408">
        <v>536.4</v>
      </c>
      <c r="E14" s="402" t="s">
        <v>28</v>
      </c>
      <c r="F14" s="1"/>
      <c r="G14" s="1"/>
      <c r="H14" s="1"/>
      <c r="I14" s="1"/>
      <c r="J14" s="1"/>
      <c r="K14" s="1"/>
      <c r="L14" s="1"/>
      <c r="M14" s="1"/>
      <c r="N14" s="1"/>
      <c r="O14" s="1"/>
      <c r="P14" s="1"/>
      <c r="Q14" s="1"/>
      <c r="R14" s="1"/>
      <c r="S14" s="1"/>
      <c r="T14" s="1"/>
      <c r="U14" s="1"/>
      <c r="V14" s="1"/>
      <c r="W14" s="1"/>
      <c r="X14" s="1"/>
      <c r="Y14" s="1"/>
      <c r="Z14" s="1"/>
      <c r="AA14" s="37"/>
      <c r="AB14" s="37"/>
    </row>
    <row r="15" spans="1:28">
      <c r="A15" s="109"/>
      <c r="B15" s="41" t="s">
        <v>529</v>
      </c>
      <c r="C15" s="408">
        <v>536.4</v>
      </c>
      <c r="D15" s="408"/>
      <c r="E15" s="416"/>
      <c r="F15" s="1"/>
      <c r="G15" s="1"/>
      <c r="H15" s="1"/>
      <c r="I15" s="1"/>
      <c r="J15" s="1"/>
      <c r="K15" s="1"/>
      <c r="L15" s="1"/>
      <c r="M15" s="1"/>
      <c r="N15" s="1"/>
      <c r="O15" s="1"/>
      <c r="P15" s="1"/>
      <c r="Q15" s="1"/>
      <c r="R15" s="1"/>
      <c r="S15" s="1"/>
      <c r="T15" s="1"/>
      <c r="U15" s="1"/>
      <c r="V15" s="1"/>
      <c r="W15" s="1"/>
      <c r="X15" s="1"/>
      <c r="Y15" s="1"/>
      <c r="Z15" s="1"/>
      <c r="AA15" s="37"/>
      <c r="AB15" s="37"/>
    </row>
    <row r="16" spans="1:28">
      <c r="A16" s="109"/>
      <c r="B16" s="41"/>
      <c r="C16" s="408"/>
      <c r="D16" s="408"/>
      <c r="E16" s="416"/>
      <c r="F16" s="1"/>
      <c r="G16" s="1"/>
      <c r="H16" s="1"/>
      <c r="I16" s="1"/>
      <c r="J16" s="1"/>
      <c r="K16" s="1"/>
      <c r="L16" s="1"/>
      <c r="M16" s="1"/>
      <c r="N16" s="1"/>
      <c r="O16" s="1"/>
      <c r="P16" s="1"/>
      <c r="Q16" s="1"/>
      <c r="R16" s="1"/>
      <c r="S16" s="1"/>
      <c r="T16" s="1"/>
      <c r="U16" s="1"/>
      <c r="V16" s="1"/>
      <c r="W16" s="1"/>
      <c r="X16" s="1"/>
      <c r="Y16" s="1"/>
      <c r="Z16" s="1"/>
      <c r="AA16" s="37"/>
      <c r="AB16" s="37"/>
    </row>
    <row r="17" spans="1:28">
      <c r="A17" s="109"/>
      <c r="B17" s="41" t="s">
        <v>503</v>
      </c>
      <c r="C17" s="408"/>
      <c r="D17" s="408">
        <v>429.12</v>
      </c>
      <c r="E17" s="402" t="s">
        <v>28</v>
      </c>
      <c r="F17" s="1"/>
      <c r="G17" s="1"/>
      <c r="H17" s="1"/>
      <c r="I17" s="1"/>
      <c r="J17" s="1"/>
      <c r="K17" s="1"/>
      <c r="L17" s="1"/>
      <c r="M17" s="1"/>
      <c r="N17" s="1"/>
      <c r="O17" s="1"/>
      <c r="P17" s="1"/>
      <c r="Q17" s="1"/>
      <c r="R17" s="1"/>
      <c r="S17" s="1"/>
      <c r="T17" s="1"/>
      <c r="U17" s="1"/>
      <c r="V17" s="1"/>
      <c r="W17" s="1"/>
      <c r="X17" s="1"/>
      <c r="Y17" s="1"/>
      <c r="Z17" s="1"/>
      <c r="AA17" s="37"/>
      <c r="AB17" s="37"/>
    </row>
    <row r="18" spans="1:28">
      <c r="A18" s="109"/>
      <c r="B18" s="41" t="s">
        <v>529</v>
      </c>
      <c r="C18" s="408">
        <v>429.12</v>
      </c>
      <c r="D18" s="408"/>
      <c r="E18" s="416"/>
      <c r="F18" s="1"/>
      <c r="G18" s="1"/>
      <c r="H18" s="1"/>
      <c r="I18" s="1"/>
      <c r="J18" s="1"/>
      <c r="K18" s="1"/>
      <c r="L18" s="1"/>
      <c r="M18" s="1"/>
      <c r="N18" s="1"/>
      <c r="O18" s="1"/>
      <c r="P18" s="1"/>
      <c r="Q18" s="1"/>
      <c r="R18" s="1"/>
      <c r="S18" s="1"/>
      <c r="T18" s="1"/>
      <c r="U18" s="1"/>
      <c r="V18" s="1"/>
      <c r="W18" s="1"/>
      <c r="X18" s="1"/>
      <c r="Y18" s="1"/>
      <c r="Z18" s="1"/>
      <c r="AA18" s="37"/>
      <c r="AB18" s="37"/>
    </row>
    <row r="19" spans="1:28">
      <c r="A19" s="109"/>
      <c r="B19" s="41"/>
      <c r="C19" s="408"/>
      <c r="D19" s="408"/>
      <c r="E19" s="416"/>
      <c r="F19" s="1"/>
      <c r="G19" s="1"/>
      <c r="H19" s="1"/>
      <c r="I19" s="1"/>
      <c r="J19" s="1"/>
      <c r="K19" s="1"/>
      <c r="L19" s="1"/>
      <c r="M19" s="1"/>
      <c r="N19" s="1"/>
      <c r="O19" s="1"/>
      <c r="P19" s="1"/>
      <c r="Q19" s="1"/>
      <c r="R19" s="1"/>
      <c r="S19" s="1"/>
      <c r="T19" s="1"/>
      <c r="U19" s="1"/>
      <c r="V19" s="1"/>
      <c r="W19" s="1"/>
      <c r="X19" s="1"/>
      <c r="Y19" s="1"/>
      <c r="Z19" s="1"/>
      <c r="AA19" s="37"/>
      <c r="AB19" s="37"/>
    </row>
    <row r="20" spans="1:28">
      <c r="A20" s="109"/>
      <c r="B20" s="41" t="s">
        <v>504</v>
      </c>
      <c r="C20" s="408"/>
      <c r="D20" s="408">
        <v>107.28</v>
      </c>
      <c r="E20" s="402" t="s">
        <v>28</v>
      </c>
      <c r="F20" s="1"/>
      <c r="G20" s="1"/>
      <c r="H20" s="1"/>
      <c r="I20" s="1"/>
      <c r="J20" s="1"/>
      <c r="K20" s="1"/>
      <c r="L20" s="1"/>
      <c r="M20" s="1"/>
      <c r="N20" s="1"/>
      <c r="O20" s="1"/>
      <c r="P20" s="1"/>
      <c r="Q20" s="1"/>
      <c r="R20" s="1"/>
      <c r="S20" s="1"/>
      <c r="T20" s="1"/>
      <c r="U20" s="1"/>
      <c r="V20" s="1"/>
      <c r="W20" s="1"/>
      <c r="X20" s="1"/>
      <c r="Y20" s="1"/>
      <c r="Z20" s="1"/>
      <c r="AA20" s="37"/>
      <c r="AB20" s="37"/>
    </row>
    <row r="21" spans="1:28">
      <c r="A21" s="109"/>
      <c r="B21" s="41" t="s">
        <v>529</v>
      </c>
      <c r="C21" s="408">
        <v>107.28</v>
      </c>
      <c r="D21" s="408"/>
      <c r="E21" s="402"/>
      <c r="F21" s="1"/>
      <c r="G21" s="1"/>
      <c r="H21" s="1"/>
      <c r="I21" s="1"/>
      <c r="J21" s="1"/>
      <c r="K21" s="1"/>
      <c r="L21" s="1"/>
      <c r="M21" s="1"/>
      <c r="N21" s="1"/>
      <c r="O21" s="1"/>
      <c r="P21" s="1"/>
      <c r="Q21" s="1"/>
      <c r="R21" s="1"/>
      <c r="S21" s="1"/>
      <c r="T21" s="1"/>
      <c r="U21" s="1"/>
      <c r="V21" s="1"/>
      <c r="W21" s="1"/>
      <c r="X21" s="1"/>
      <c r="Y21" s="1"/>
      <c r="Z21" s="1"/>
      <c r="AA21" s="37"/>
      <c r="AB21" s="37"/>
    </row>
    <row r="22" spans="1:28">
      <c r="A22" s="109"/>
      <c r="B22" s="403"/>
      <c r="C22" s="408"/>
      <c r="D22" s="408"/>
      <c r="E22" s="402"/>
      <c r="F22" s="1"/>
      <c r="G22" s="1"/>
      <c r="H22" s="1"/>
      <c r="I22" s="1"/>
      <c r="J22" s="1"/>
      <c r="K22" s="1"/>
      <c r="L22" s="1"/>
      <c r="M22" s="1"/>
      <c r="N22" s="1"/>
      <c r="O22" s="1"/>
      <c r="P22" s="1"/>
      <c r="Q22" s="1"/>
      <c r="R22" s="1"/>
      <c r="S22" s="1"/>
      <c r="T22" s="1"/>
      <c r="U22" s="1"/>
      <c r="V22" s="1"/>
      <c r="W22" s="1"/>
      <c r="X22" s="1"/>
      <c r="Y22" s="1"/>
      <c r="Z22" s="1"/>
      <c r="AA22" s="37"/>
      <c r="AB22" s="37"/>
    </row>
    <row r="23" spans="1:28">
      <c r="A23" s="109"/>
      <c r="B23" s="41" t="s">
        <v>265</v>
      </c>
      <c r="C23" s="408"/>
      <c r="D23" s="408">
        <v>1034.98</v>
      </c>
      <c r="E23" s="402" t="s">
        <v>28</v>
      </c>
      <c r="F23" s="1"/>
      <c r="G23" s="1"/>
      <c r="H23" s="1"/>
      <c r="I23" s="1"/>
      <c r="J23" s="1"/>
      <c r="K23" s="1"/>
      <c r="L23" s="1"/>
      <c r="M23" s="1"/>
      <c r="N23" s="1"/>
      <c r="O23" s="1"/>
      <c r="P23" s="1"/>
      <c r="Q23" s="1"/>
      <c r="R23" s="1"/>
      <c r="S23" s="1"/>
      <c r="T23" s="1"/>
      <c r="U23" s="1"/>
      <c r="V23" s="1"/>
      <c r="W23" s="1"/>
      <c r="X23" s="1"/>
      <c r="Y23" s="1"/>
      <c r="Z23" s="1"/>
      <c r="AA23" s="37"/>
      <c r="AB23" s="37"/>
    </row>
    <row r="24" spans="1:28">
      <c r="A24" s="109"/>
      <c r="B24" s="41" t="s">
        <v>529</v>
      </c>
      <c r="C24" s="408">
        <v>1034.98</v>
      </c>
      <c r="D24" s="408"/>
      <c r="E24" s="402"/>
      <c r="F24" s="1"/>
      <c r="G24" s="1"/>
      <c r="H24" s="1"/>
      <c r="I24" s="1"/>
      <c r="J24" s="1"/>
      <c r="K24" s="1"/>
      <c r="L24" s="1"/>
      <c r="M24" s="1"/>
      <c r="N24" s="1"/>
      <c r="O24" s="1"/>
      <c r="P24" s="1"/>
      <c r="Q24" s="1"/>
      <c r="R24" s="1"/>
      <c r="S24" s="1"/>
      <c r="T24" s="1"/>
      <c r="U24" s="1"/>
      <c r="V24" s="1"/>
      <c r="W24" s="1"/>
      <c r="X24" s="1"/>
      <c r="Y24" s="1"/>
      <c r="Z24" s="1"/>
      <c r="AA24" s="37"/>
      <c r="AB24" s="37"/>
    </row>
    <row r="25" spans="1:28">
      <c r="A25" s="109"/>
      <c r="B25" s="41"/>
      <c r="C25" s="408"/>
      <c r="D25" s="408"/>
      <c r="E25" s="402"/>
      <c r="F25" s="1"/>
      <c r="G25" s="1"/>
      <c r="H25" s="1"/>
      <c r="I25" s="1"/>
      <c r="J25" s="1"/>
      <c r="K25" s="1"/>
      <c r="L25" s="1"/>
      <c r="M25" s="1"/>
      <c r="N25" s="1"/>
      <c r="O25" s="1"/>
      <c r="P25" s="1"/>
      <c r="Q25" s="1"/>
      <c r="R25" s="1"/>
      <c r="S25" s="1"/>
      <c r="T25" s="1"/>
      <c r="U25" s="1"/>
      <c r="V25" s="1"/>
      <c r="W25" s="1"/>
      <c r="X25" s="1"/>
      <c r="Y25" s="1"/>
      <c r="Z25" s="1"/>
      <c r="AA25" s="37"/>
      <c r="AB25" s="37"/>
    </row>
    <row r="26" spans="1:28">
      <c r="A26" s="109"/>
      <c r="B26" s="108" t="s">
        <v>264</v>
      </c>
      <c r="C26" s="408"/>
      <c r="D26" s="408">
        <v>665.14</v>
      </c>
      <c r="E26" s="402" t="s">
        <v>28</v>
      </c>
      <c r="F26" s="1"/>
      <c r="G26" s="1"/>
      <c r="H26" s="1"/>
      <c r="I26" s="1"/>
      <c r="J26" s="1"/>
      <c r="K26" s="1"/>
      <c r="L26" s="1"/>
      <c r="M26" s="1"/>
      <c r="N26" s="1"/>
      <c r="O26" s="1"/>
      <c r="P26" s="1"/>
      <c r="Q26" s="1"/>
      <c r="R26" s="1"/>
      <c r="S26" s="1"/>
      <c r="T26" s="1"/>
      <c r="U26" s="1"/>
      <c r="V26" s="1"/>
      <c r="W26" s="1"/>
      <c r="X26" s="1"/>
      <c r="Y26" s="1"/>
      <c r="Z26" s="1"/>
      <c r="AA26" s="37"/>
      <c r="AB26" s="37"/>
    </row>
    <row r="27" spans="1:28">
      <c r="A27" s="109"/>
      <c r="B27" s="41" t="s">
        <v>529</v>
      </c>
      <c r="C27" s="408">
        <v>665.13599999999997</v>
      </c>
      <c r="D27" s="408"/>
      <c r="E27" s="402"/>
      <c r="F27" s="1"/>
      <c r="G27" s="1"/>
      <c r="H27" s="1"/>
      <c r="I27" s="1"/>
      <c r="J27" s="1"/>
      <c r="K27" s="1"/>
      <c r="L27" s="1"/>
      <c r="M27" s="1"/>
      <c r="N27" s="1"/>
      <c r="O27" s="1"/>
      <c r="P27" s="1"/>
      <c r="Q27" s="1"/>
      <c r="R27" s="1"/>
      <c r="S27" s="1"/>
      <c r="T27" s="1"/>
      <c r="U27" s="1"/>
      <c r="V27" s="1"/>
      <c r="W27" s="1"/>
      <c r="X27" s="1"/>
      <c r="Y27" s="1"/>
      <c r="Z27" s="1"/>
      <c r="AA27" s="37"/>
      <c r="AB27" s="37"/>
    </row>
    <row r="28" spans="1:28">
      <c r="A28" s="109"/>
      <c r="B28" s="403"/>
      <c r="C28" s="408"/>
      <c r="D28" s="408"/>
      <c r="E28" s="402"/>
      <c r="F28" s="1"/>
      <c r="G28" s="1"/>
      <c r="H28" s="1"/>
      <c r="I28" s="1"/>
      <c r="J28" s="1"/>
      <c r="K28" s="1"/>
      <c r="L28" s="1"/>
      <c r="M28" s="1"/>
      <c r="N28" s="1"/>
      <c r="O28" s="1"/>
      <c r="P28" s="1"/>
      <c r="Q28" s="1"/>
      <c r="R28" s="1"/>
      <c r="S28" s="1"/>
      <c r="T28" s="1"/>
      <c r="U28" s="1"/>
      <c r="V28" s="1"/>
      <c r="W28" s="1"/>
      <c r="X28" s="1"/>
      <c r="Y28" s="1"/>
      <c r="Z28" s="1"/>
      <c r="AA28" s="37"/>
      <c r="AB28" s="37"/>
    </row>
    <row r="29" spans="1:28">
      <c r="A29" s="109"/>
      <c r="B29" s="41" t="s">
        <v>61</v>
      </c>
      <c r="C29" s="408"/>
      <c r="D29" s="408">
        <v>34.82</v>
      </c>
      <c r="E29" s="402" t="s">
        <v>28</v>
      </c>
      <c r="W29" s="253"/>
      <c r="X29" s="253"/>
      <c r="Y29" s="253"/>
      <c r="Z29" s="253"/>
    </row>
    <row r="30" spans="1:28">
      <c r="A30" s="109"/>
      <c r="B30" s="41" t="s">
        <v>62</v>
      </c>
      <c r="C30" s="408"/>
      <c r="D30" s="408"/>
      <c r="E30" s="402"/>
      <c r="W30" s="253"/>
      <c r="X30" s="253"/>
      <c r="Y30" s="253"/>
      <c r="Z30" s="253"/>
    </row>
    <row r="31" spans="1:28">
      <c r="A31" s="109"/>
      <c r="B31" s="41" t="s">
        <v>711</v>
      </c>
      <c r="C31" s="408">
        <v>1.64</v>
      </c>
      <c r="D31" s="408"/>
      <c r="E31" s="402"/>
      <c r="W31" s="253"/>
      <c r="X31" s="253"/>
      <c r="Y31" s="253"/>
      <c r="Z31" s="253"/>
    </row>
    <row r="32" spans="1:28">
      <c r="A32" s="109"/>
      <c r="B32" s="41" t="s">
        <v>530</v>
      </c>
      <c r="C32" s="408">
        <v>20.72</v>
      </c>
      <c r="D32" s="408"/>
      <c r="E32" s="402"/>
      <c r="W32" s="253"/>
      <c r="X32" s="253"/>
      <c r="Y32" s="253"/>
      <c r="Z32" s="253"/>
    </row>
    <row r="33" spans="1:28">
      <c r="A33" s="109"/>
      <c r="B33" s="41" t="s">
        <v>531</v>
      </c>
      <c r="C33" s="408">
        <v>3.96</v>
      </c>
      <c r="D33" s="408"/>
      <c r="E33" s="402"/>
      <c r="W33" s="253"/>
      <c r="X33" s="253"/>
      <c r="Y33" s="253"/>
      <c r="Z33" s="253"/>
    </row>
    <row r="34" spans="1:28" ht="15.75" thickBot="1">
      <c r="A34" s="109"/>
      <c r="B34" s="41" t="s">
        <v>532</v>
      </c>
      <c r="C34" s="410">
        <v>8.5</v>
      </c>
      <c r="D34" s="408"/>
      <c r="E34" s="402"/>
      <c r="W34" s="253"/>
      <c r="X34" s="253"/>
      <c r="Y34" s="253"/>
      <c r="Z34" s="253"/>
    </row>
    <row r="35" spans="1:28">
      <c r="A35" s="109"/>
      <c r="B35" s="41"/>
      <c r="C35" s="409">
        <f>SUM(C31:C34)</f>
        <v>34.82</v>
      </c>
      <c r="D35" s="408"/>
      <c r="E35" s="402"/>
      <c r="W35" s="253"/>
      <c r="X35" s="253"/>
      <c r="Y35" s="253"/>
      <c r="Z35" s="253"/>
    </row>
    <row r="36" spans="1:28">
      <c r="A36" s="109"/>
      <c r="B36" s="41"/>
      <c r="C36" s="408"/>
      <c r="D36" s="408"/>
      <c r="E36" s="402"/>
      <c r="W36" s="253"/>
      <c r="X36" s="253"/>
      <c r="Y36" s="253"/>
      <c r="Z36" s="253"/>
    </row>
    <row r="37" spans="1:28">
      <c r="A37" s="109"/>
      <c r="B37" s="41" t="s">
        <v>61</v>
      </c>
      <c r="C37" s="408"/>
      <c r="D37" s="408">
        <v>27.86</v>
      </c>
      <c r="E37" s="402" t="s">
        <v>28</v>
      </c>
      <c r="W37" s="260"/>
      <c r="X37" s="260"/>
      <c r="Y37" s="260"/>
      <c r="Z37" s="260"/>
      <c r="AA37" s="253"/>
      <c r="AB37" s="253"/>
    </row>
    <row r="38" spans="1:28">
      <c r="A38" s="109"/>
      <c r="B38" s="41" t="s">
        <v>64</v>
      </c>
      <c r="C38" s="408"/>
      <c r="D38" s="408"/>
      <c r="E38" s="402"/>
      <c r="W38" s="260"/>
      <c r="X38" s="260"/>
      <c r="Y38" s="260"/>
      <c r="Z38" s="260"/>
      <c r="AA38" s="253"/>
      <c r="AB38" s="253"/>
    </row>
    <row r="39" spans="1:28">
      <c r="A39" s="109"/>
      <c r="B39" s="41" t="s">
        <v>711</v>
      </c>
      <c r="C39" s="408">
        <v>1.31</v>
      </c>
      <c r="D39" s="408"/>
      <c r="E39" s="402"/>
      <c r="W39" s="260"/>
      <c r="X39" s="260"/>
      <c r="Y39" s="260"/>
      <c r="Z39" s="260"/>
      <c r="AA39" s="253"/>
      <c r="AB39" s="253"/>
    </row>
    <row r="40" spans="1:28">
      <c r="A40" s="109"/>
      <c r="B40" s="41" t="s">
        <v>530</v>
      </c>
      <c r="C40" s="408">
        <v>16.579999999999998</v>
      </c>
      <c r="D40" s="408"/>
      <c r="E40" s="402"/>
      <c r="W40" s="260"/>
      <c r="X40" s="260"/>
      <c r="Y40" s="260"/>
      <c r="Z40" s="260"/>
      <c r="AA40" s="253"/>
      <c r="AB40" s="253"/>
    </row>
    <row r="41" spans="1:28">
      <c r="A41" s="109"/>
      <c r="B41" s="41" t="s">
        <v>531</v>
      </c>
      <c r="C41" s="408">
        <v>3.17</v>
      </c>
      <c r="D41" s="408"/>
      <c r="E41" s="402"/>
      <c r="W41" s="260"/>
      <c r="X41" s="260"/>
      <c r="Y41" s="260"/>
      <c r="Z41" s="260"/>
      <c r="AA41" s="253"/>
      <c r="AB41" s="253"/>
    </row>
    <row r="42" spans="1:28" ht="15.75" thickBot="1">
      <c r="A42" s="109"/>
      <c r="B42" s="41" t="s">
        <v>532</v>
      </c>
      <c r="C42" s="410">
        <v>6.8</v>
      </c>
      <c r="D42" s="408"/>
      <c r="E42" s="402"/>
      <c r="W42" s="260"/>
      <c r="X42" s="260"/>
      <c r="Y42" s="260"/>
      <c r="Z42" s="260"/>
      <c r="AA42" s="253"/>
      <c r="AB42" s="253"/>
    </row>
    <row r="43" spans="1:28">
      <c r="A43" s="109"/>
      <c r="B43" s="41"/>
      <c r="C43" s="409">
        <f>SUM(C39:C42)</f>
        <v>27.859999999999996</v>
      </c>
      <c r="D43" s="408"/>
      <c r="E43" s="402"/>
      <c r="W43" s="260"/>
      <c r="X43" s="260"/>
      <c r="Y43" s="260"/>
      <c r="Z43" s="260"/>
      <c r="AA43" s="253"/>
      <c r="AB43" s="253"/>
    </row>
    <row r="44" spans="1:28">
      <c r="A44" s="109"/>
      <c r="B44" s="41"/>
      <c r="C44" s="408"/>
      <c r="D44" s="408"/>
      <c r="E44" s="402"/>
      <c r="W44" s="260"/>
      <c r="X44" s="260"/>
      <c r="Y44" s="260"/>
      <c r="Z44" s="260"/>
      <c r="AA44" s="253"/>
      <c r="AB44" s="253"/>
    </row>
    <row r="45" spans="1:28">
      <c r="A45" s="109"/>
      <c r="B45" s="41" t="s">
        <v>66</v>
      </c>
      <c r="C45" s="408"/>
      <c r="D45" s="408">
        <v>6.96</v>
      </c>
      <c r="E45" s="402" t="s">
        <v>28</v>
      </c>
      <c r="W45" s="260"/>
      <c r="X45" s="260"/>
      <c r="Y45" s="260"/>
      <c r="Z45" s="260"/>
      <c r="AA45" s="253"/>
      <c r="AB45" s="253"/>
    </row>
    <row r="46" spans="1:28">
      <c r="A46" s="109"/>
      <c r="B46" s="41" t="s">
        <v>67</v>
      </c>
      <c r="C46" s="408"/>
      <c r="D46" s="408"/>
      <c r="E46" s="402"/>
      <c r="W46" s="260"/>
      <c r="X46" s="260"/>
      <c r="Y46" s="260"/>
      <c r="Z46" s="260"/>
      <c r="AA46" s="253"/>
      <c r="AB46" s="253"/>
    </row>
    <row r="47" spans="1:28">
      <c r="A47" s="109"/>
      <c r="B47" s="41" t="s">
        <v>711</v>
      </c>
      <c r="C47" s="408">
        <v>0.33</v>
      </c>
      <c r="D47" s="408"/>
      <c r="E47" s="402"/>
      <c r="W47" s="260"/>
      <c r="X47" s="260"/>
      <c r="Y47" s="260"/>
      <c r="Z47" s="260"/>
      <c r="AA47" s="253"/>
      <c r="AB47" s="253"/>
    </row>
    <row r="48" spans="1:28">
      <c r="A48" s="109"/>
      <c r="B48" s="41" t="s">
        <v>530</v>
      </c>
      <c r="C48" s="408">
        <v>4.1399999999999997</v>
      </c>
      <c r="D48" s="408"/>
      <c r="E48" s="402"/>
      <c r="W48" s="260"/>
      <c r="X48" s="260"/>
      <c r="Y48" s="260"/>
      <c r="Z48" s="260"/>
      <c r="AA48" s="253"/>
      <c r="AB48" s="253"/>
    </row>
    <row r="49" spans="1:28">
      <c r="A49" s="109"/>
      <c r="B49" s="41" t="s">
        <v>531</v>
      </c>
      <c r="C49" s="408">
        <v>0.79</v>
      </c>
      <c r="D49" s="408"/>
      <c r="E49" s="402"/>
      <c r="W49" s="260"/>
      <c r="X49" s="260"/>
      <c r="Y49" s="260"/>
      <c r="Z49" s="260"/>
      <c r="AA49" s="253"/>
      <c r="AB49" s="253"/>
    </row>
    <row r="50" spans="1:28" ht="15.75" thickBot="1">
      <c r="A50" s="109"/>
      <c r="B50" s="41" t="s">
        <v>532</v>
      </c>
      <c r="C50" s="410">
        <v>1.7</v>
      </c>
      <c r="D50" s="408"/>
      <c r="E50" s="402"/>
      <c r="W50" s="260"/>
      <c r="X50" s="260"/>
      <c r="Y50" s="260"/>
      <c r="Z50" s="260"/>
      <c r="AA50" s="253"/>
      <c r="AB50" s="253"/>
    </row>
    <row r="51" spans="1:28">
      <c r="A51" s="109"/>
      <c r="B51" s="41"/>
      <c r="C51" s="409">
        <f>SUM(C47:C50)</f>
        <v>6.96</v>
      </c>
      <c r="D51" s="408"/>
      <c r="E51" s="402"/>
      <c r="W51" s="260"/>
      <c r="X51" s="260"/>
      <c r="Y51" s="260"/>
      <c r="Z51" s="260"/>
      <c r="AA51" s="253"/>
      <c r="AB51" s="253"/>
    </row>
    <row r="52" spans="1:28">
      <c r="A52" s="109"/>
      <c r="B52" s="41"/>
      <c r="C52" s="408"/>
      <c r="D52" s="408"/>
      <c r="E52" s="402"/>
      <c r="F52" s="246"/>
      <c r="G52" s="246"/>
      <c r="H52" s="246"/>
      <c r="I52" s="246"/>
      <c r="W52" s="260"/>
      <c r="X52" s="260"/>
      <c r="Y52" s="260"/>
      <c r="Z52" s="260"/>
      <c r="AA52" s="262"/>
      <c r="AB52" s="262"/>
    </row>
    <row r="53" spans="1:28">
      <c r="A53" s="109"/>
      <c r="B53" s="41" t="s">
        <v>715</v>
      </c>
      <c r="C53" s="408"/>
      <c r="D53" s="408">
        <v>24.48</v>
      </c>
      <c r="E53" s="402" t="s">
        <v>28</v>
      </c>
      <c r="L53" s="23"/>
      <c r="M53" s="23"/>
      <c r="N53" s="23"/>
      <c r="O53" s="23"/>
      <c r="P53" s="23"/>
      <c r="W53" s="7"/>
      <c r="X53" s="7"/>
      <c r="Y53" s="7"/>
      <c r="Z53" s="7"/>
      <c r="AA53" s="26"/>
      <c r="AB53" s="26"/>
    </row>
    <row r="54" spans="1:28">
      <c r="A54" s="109"/>
      <c r="B54" s="41" t="s">
        <v>711</v>
      </c>
      <c r="C54" s="408">
        <v>1.66</v>
      </c>
      <c r="D54" s="408"/>
      <c r="E54" s="402"/>
      <c r="G54" s="7"/>
      <c r="H54" s="7"/>
      <c r="J54" s="7"/>
      <c r="K54" s="7"/>
      <c r="M54" s="7"/>
      <c r="N54" s="7"/>
      <c r="R54" s="268"/>
      <c r="S54" s="268"/>
      <c r="T54" s="268"/>
      <c r="U54" s="18"/>
      <c r="V54" s="18"/>
      <c r="W54" s="261"/>
      <c r="X54" s="7"/>
      <c r="Y54" s="7"/>
      <c r="Z54" s="7"/>
      <c r="AA54" s="253"/>
      <c r="AB54" s="253"/>
    </row>
    <row r="55" spans="1:28">
      <c r="A55" s="109"/>
      <c r="B55" s="41" t="s">
        <v>530</v>
      </c>
      <c r="C55" s="408">
        <v>18.760000000000002</v>
      </c>
      <c r="D55" s="408"/>
      <c r="E55" s="402"/>
      <c r="G55" s="7"/>
      <c r="H55" s="7"/>
      <c r="J55" s="7"/>
      <c r="K55" s="7"/>
      <c r="M55" s="7"/>
      <c r="N55" s="7"/>
      <c r="R55" s="268"/>
      <c r="S55" s="268"/>
      <c r="T55" s="268"/>
      <c r="U55" s="18"/>
      <c r="V55" s="18"/>
      <c r="W55" s="261"/>
      <c r="X55" s="7"/>
      <c r="Y55" s="7"/>
      <c r="Z55" s="7"/>
      <c r="AA55" s="253"/>
      <c r="AB55" s="253"/>
    </row>
    <row r="56" spans="1:28" ht="15.75" thickBot="1">
      <c r="A56" s="109"/>
      <c r="B56" s="41" t="s">
        <v>531</v>
      </c>
      <c r="C56" s="410">
        <v>4.056</v>
      </c>
      <c r="D56" s="408"/>
      <c r="E56" s="402"/>
      <c r="G56" s="7"/>
      <c r="H56" s="7"/>
      <c r="J56" s="7"/>
      <c r="K56" s="7"/>
      <c r="M56" s="7"/>
      <c r="N56" s="7"/>
      <c r="R56" s="268"/>
      <c r="S56" s="268"/>
      <c r="T56" s="268"/>
      <c r="U56" s="18"/>
      <c r="V56" s="18"/>
      <c r="W56" s="261"/>
      <c r="X56" s="7"/>
      <c r="Y56" s="7"/>
      <c r="Z56" s="7"/>
      <c r="AA56" s="253"/>
      <c r="AB56" s="253"/>
    </row>
    <row r="57" spans="1:28">
      <c r="A57" s="109"/>
      <c r="B57" s="41"/>
      <c r="C57" s="409">
        <f>SUM(C54:C56)</f>
        <v>24.476000000000003</v>
      </c>
      <c r="D57" s="408"/>
      <c r="E57" s="402"/>
      <c r="G57" s="7"/>
      <c r="H57" s="7"/>
      <c r="J57" s="7"/>
      <c r="K57" s="7"/>
      <c r="M57" s="7"/>
      <c r="N57" s="7"/>
      <c r="R57" s="268"/>
      <c r="S57" s="268"/>
      <c r="T57" s="268"/>
      <c r="U57" s="18"/>
      <c r="V57" s="18"/>
      <c r="W57" s="261"/>
      <c r="X57" s="7"/>
      <c r="Y57" s="7"/>
      <c r="Z57" s="7"/>
      <c r="AA57" s="253"/>
      <c r="AB57" s="253"/>
    </row>
    <row r="58" spans="1:28">
      <c r="A58" s="109"/>
      <c r="B58" s="41"/>
      <c r="C58" s="409"/>
      <c r="D58" s="408"/>
      <c r="E58" s="402"/>
      <c r="G58" s="7"/>
      <c r="H58" s="7"/>
      <c r="J58" s="7"/>
      <c r="K58" s="7"/>
      <c r="M58" s="7"/>
      <c r="N58" s="7"/>
      <c r="R58" s="288"/>
      <c r="S58" s="288"/>
      <c r="T58" s="288"/>
      <c r="U58" s="18"/>
      <c r="V58" s="18"/>
      <c r="W58" s="279"/>
      <c r="X58" s="7"/>
      <c r="Y58" s="7"/>
      <c r="Z58" s="7"/>
      <c r="AA58" s="284"/>
      <c r="AB58" s="284"/>
    </row>
    <row r="59" spans="1:28">
      <c r="A59" s="109"/>
      <c r="B59" s="41" t="s">
        <v>646</v>
      </c>
      <c r="C59" s="408"/>
      <c r="D59" s="408">
        <v>3.92</v>
      </c>
      <c r="E59" s="402" t="s">
        <v>28</v>
      </c>
      <c r="G59" s="7"/>
      <c r="H59" s="7"/>
      <c r="J59" s="7"/>
      <c r="K59" s="7"/>
      <c r="M59" s="7"/>
      <c r="N59" s="7"/>
      <c r="R59" s="268"/>
      <c r="S59" s="268"/>
      <c r="T59" s="268"/>
      <c r="U59" s="18"/>
      <c r="V59" s="18"/>
      <c r="W59" s="261"/>
      <c r="X59" s="7"/>
      <c r="Y59" s="7"/>
      <c r="Z59" s="7"/>
      <c r="AA59" s="253"/>
      <c r="AB59" s="253"/>
    </row>
    <row r="60" spans="1:28">
      <c r="A60" s="109"/>
      <c r="B60" s="41" t="s">
        <v>647</v>
      </c>
      <c r="C60" s="408">
        <v>3.92</v>
      </c>
      <c r="D60" s="408"/>
      <c r="E60" s="402"/>
      <c r="G60" s="7"/>
      <c r="H60" s="7"/>
      <c r="J60" s="7"/>
      <c r="K60" s="7"/>
      <c r="M60" s="7"/>
      <c r="N60" s="7"/>
      <c r="R60" s="268"/>
      <c r="S60" s="268"/>
      <c r="T60" s="268"/>
      <c r="U60" s="18"/>
      <c r="V60" s="18"/>
      <c r="W60" s="261"/>
      <c r="X60" s="7"/>
      <c r="Y60" s="7"/>
      <c r="Z60" s="7"/>
      <c r="AA60" s="253"/>
      <c r="AB60" s="253"/>
    </row>
    <row r="61" spans="1:28">
      <c r="A61" s="109"/>
      <c r="B61" s="41"/>
      <c r="C61" s="408"/>
      <c r="D61" s="408"/>
      <c r="E61" s="402"/>
      <c r="G61" s="7"/>
      <c r="H61" s="7"/>
      <c r="J61" s="7"/>
      <c r="K61" s="7"/>
      <c r="M61" s="7"/>
      <c r="N61" s="7"/>
      <c r="R61" s="268"/>
      <c r="S61" s="268"/>
      <c r="T61" s="268"/>
      <c r="U61" s="18"/>
      <c r="V61" s="18"/>
      <c r="W61" s="261"/>
      <c r="X61" s="7"/>
      <c r="Y61" s="7"/>
      <c r="Z61" s="7"/>
      <c r="AA61" s="253"/>
      <c r="AB61" s="253"/>
    </row>
    <row r="62" spans="1:28">
      <c r="A62" s="109"/>
      <c r="B62" s="41" t="s">
        <v>168</v>
      </c>
      <c r="C62" s="408"/>
      <c r="D62" s="408">
        <v>76.150000000000006</v>
      </c>
      <c r="E62" s="402" t="s">
        <v>28</v>
      </c>
      <c r="G62" s="7"/>
      <c r="H62" s="7"/>
      <c r="J62" s="7"/>
      <c r="K62" s="7"/>
      <c r="M62" s="7"/>
      <c r="N62" s="7"/>
      <c r="R62" s="268"/>
      <c r="S62" s="268"/>
      <c r="T62" s="268"/>
      <c r="U62" s="18"/>
      <c r="V62" s="18"/>
      <c r="W62" s="261"/>
      <c r="X62" s="7"/>
      <c r="Y62" s="7"/>
      <c r="Z62" s="7"/>
      <c r="AA62" s="253"/>
      <c r="AB62" s="253"/>
    </row>
    <row r="63" spans="1:28">
      <c r="A63" s="109"/>
      <c r="B63" s="41" t="s">
        <v>533</v>
      </c>
      <c r="C63" s="408">
        <v>69.400000000000006</v>
      </c>
      <c r="D63" s="408"/>
      <c r="E63" s="402"/>
      <c r="G63" s="7"/>
      <c r="H63" s="7"/>
      <c r="J63" s="7"/>
      <c r="K63" s="7"/>
      <c r="M63" s="7"/>
      <c r="N63" s="7"/>
      <c r="R63" s="268"/>
      <c r="S63" s="268"/>
      <c r="T63" s="268"/>
      <c r="U63" s="18"/>
      <c r="V63" s="18"/>
      <c r="W63" s="261"/>
      <c r="X63" s="7"/>
      <c r="Y63" s="7"/>
      <c r="Z63" s="7"/>
      <c r="AA63" s="253"/>
      <c r="AB63" s="253"/>
    </row>
    <row r="64" spans="1:28" ht="15.75" thickBot="1">
      <c r="A64" s="109"/>
      <c r="B64" s="41" t="s">
        <v>534</v>
      </c>
      <c r="C64" s="410">
        <v>6.7539999999999996</v>
      </c>
      <c r="D64" s="408"/>
      <c r="E64" s="402"/>
      <c r="G64" s="7"/>
      <c r="H64" s="7"/>
      <c r="J64" s="7"/>
      <c r="K64" s="7"/>
      <c r="M64" s="7"/>
      <c r="N64" s="7"/>
      <c r="R64" s="268"/>
      <c r="S64" s="268"/>
      <c r="T64" s="268"/>
      <c r="U64" s="18"/>
      <c r="V64" s="18"/>
      <c r="W64" s="261"/>
      <c r="X64" s="7"/>
      <c r="Y64" s="7"/>
      <c r="Z64" s="7"/>
      <c r="AA64" s="253"/>
      <c r="AB64" s="253"/>
    </row>
    <row r="65" spans="1:28">
      <c r="A65" s="109"/>
      <c r="B65" s="41"/>
      <c r="C65" s="409">
        <f>SUM(C63:C64)</f>
        <v>76.154000000000011</v>
      </c>
      <c r="D65" s="408"/>
      <c r="E65" s="402"/>
      <c r="G65" s="7"/>
      <c r="H65" s="7"/>
      <c r="J65" s="7"/>
      <c r="K65" s="7"/>
      <c r="M65" s="7"/>
      <c r="N65" s="7"/>
      <c r="R65" s="268"/>
      <c r="S65" s="268"/>
      <c r="T65" s="268"/>
      <c r="U65" s="18"/>
      <c r="V65" s="18"/>
      <c r="W65" s="261"/>
      <c r="X65" s="7"/>
      <c r="Y65" s="7"/>
      <c r="Z65" s="7"/>
      <c r="AA65" s="253"/>
      <c r="AB65" s="253"/>
    </row>
    <row r="66" spans="1:28">
      <c r="A66" s="109"/>
      <c r="B66" s="41"/>
      <c r="C66" s="408"/>
      <c r="D66" s="408"/>
      <c r="E66" s="402"/>
      <c r="G66" s="7"/>
      <c r="H66" s="7"/>
      <c r="J66" s="7"/>
      <c r="K66" s="7"/>
      <c r="M66" s="7"/>
      <c r="N66" s="7"/>
      <c r="R66" s="268"/>
      <c r="S66" s="268"/>
      <c r="T66" s="268"/>
      <c r="U66" s="18"/>
      <c r="V66" s="18"/>
      <c r="W66" s="261"/>
      <c r="X66" s="7"/>
      <c r="Y66" s="7"/>
      <c r="Z66" s="7"/>
      <c r="AA66" s="253"/>
      <c r="AB66" s="253"/>
    </row>
    <row r="67" spans="1:28" ht="17.25">
      <c r="A67" s="109"/>
      <c r="B67" s="107" t="s">
        <v>74</v>
      </c>
      <c r="C67" s="408"/>
      <c r="D67" s="408">
        <v>255.71</v>
      </c>
      <c r="E67" s="402" t="s">
        <v>266</v>
      </c>
      <c r="W67" s="7"/>
      <c r="X67" s="7"/>
      <c r="Y67" s="7"/>
      <c r="Z67" s="7"/>
      <c r="AA67" s="268"/>
      <c r="AB67" s="268"/>
    </row>
    <row r="68" spans="1:28">
      <c r="A68" s="109"/>
      <c r="B68" s="41" t="s">
        <v>711</v>
      </c>
      <c r="C68" s="408">
        <v>14.24</v>
      </c>
      <c r="D68" s="408"/>
      <c r="E68" s="402"/>
      <c r="F68" s="7"/>
      <c r="H68" s="7"/>
      <c r="I68" s="7"/>
      <c r="K68" s="14"/>
      <c r="M68" s="7"/>
      <c r="N68" s="7"/>
      <c r="U68" s="31"/>
      <c r="V68" s="31"/>
      <c r="W68" s="31"/>
    </row>
    <row r="69" spans="1:28">
      <c r="A69" s="109"/>
      <c r="B69" s="41" t="s">
        <v>530</v>
      </c>
      <c r="C69" s="408">
        <v>174.72</v>
      </c>
      <c r="D69" s="408"/>
      <c r="E69" s="402"/>
      <c r="F69" s="7"/>
      <c r="H69" s="7"/>
      <c r="I69" s="7"/>
      <c r="K69" s="14"/>
      <c r="M69" s="7"/>
      <c r="N69" s="7"/>
      <c r="U69" s="31"/>
      <c r="V69" s="31"/>
      <c r="W69" s="31"/>
    </row>
    <row r="70" spans="1:28">
      <c r="A70" s="109"/>
      <c r="B70" s="41" t="s">
        <v>531</v>
      </c>
      <c r="C70" s="408">
        <v>32.159999999999997</v>
      </c>
      <c r="D70" s="408"/>
      <c r="E70" s="402"/>
      <c r="F70" s="7"/>
      <c r="H70" s="7"/>
      <c r="I70" s="7"/>
      <c r="K70" s="14"/>
      <c r="M70" s="7"/>
      <c r="N70" s="7"/>
      <c r="U70" s="7"/>
      <c r="V70" s="7"/>
      <c r="W70" s="7"/>
      <c r="AA70" s="263"/>
      <c r="AB70" s="263"/>
    </row>
    <row r="71" spans="1:28">
      <c r="A71" s="109"/>
      <c r="B71" s="41" t="s">
        <v>532</v>
      </c>
      <c r="C71" s="408">
        <v>15.45</v>
      </c>
      <c r="D71" s="408"/>
      <c r="E71" s="402"/>
      <c r="F71" s="7"/>
      <c r="H71" s="19"/>
      <c r="I71" s="19"/>
      <c r="K71" s="14"/>
      <c r="M71" s="256"/>
      <c r="N71" s="243"/>
      <c r="U71" s="7"/>
      <c r="V71" s="7"/>
      <c r="W71" s="261"/>
      <c r="AA71" s="263"/>
      <c r="AB71" s="263"/>
    </row>
    <row r="72" spans="1:28" ht="15.75" thickBot="1">
      <c r="A72" s="109"/>
      <c r="B72" s="41" t="s">
        <v>537</v>
      </c>
      <c r="C72" s="410">
        <v>19.14</v>
      </c>
      <c r="D72" s="408"/>
      <c r="E72" s="402"/>
      <c r="F72" s="256"/>
      <c r="H72" s="255"/>
      <c r="I72" s="255"/>
      <c r="K72" s="14"/>
      <c r="M72" s="256"/>
      <c r="N72" s="243"/>
      <c r="U72" s="261"/>
      <c r="V72" s="261"/>
      <c r="W72" s="261"/>
      <c r="AA72" s="263"/>
      <c r="AB72" s="263"/>
    </row>
    <row r="73" spans="1:28">
      <c r="A73" s="109"/>
      <c r="B73" s="41"/>
      <c r="C73" s="409">
        <f>SUM(C68:C72)</f>
        <v>255.70999999999998</v>
      </c>
      <c r="D73" s="408"/>
      <c r="E73" s="402"/>
      <c r="F73" s="256"/>
      <c r="H73" s="255"/>
      <c r="I73" s="255"/>
      <c r="K73" s="14"/>
      <c r="M73" s="256"/>
      <c r="N73" s="243"/>
      <c r="U73" s="261"/>
      <c r="V73" s="261"/>
      <c r="W73" s="261"/>
      <c r="AA73" s="263"/>
      <c r="AB73" s="263"/>
    </row>
    <row r="74" spans="1:28">
      <c r="A74" s="109"/>
      <c r="B74" s="41"/>
      <c r="C74" s="408"/>
      <c r="D74" s="408"/>
      <c r="E74" s="402"/>
      <c r="F74" s="256"/>
      <c r="H74" s="255"/>
      <c r="I74" s="255"/>
      <c r="K74" s="14"/>
      <c r="M74" s="256"/>
      <c r="N74" s="243"/>
      <c r="U74" s="261"/>
      <c r="V74" s="261"/>
      <c r="W74" s="261"/>
      <c r="AA74" s="263"/>
      <c r="AB74" s="263"/>
    </row>
    <row r="75" spans="1:28">
      <c r="A75" s="109"/>
      <c r="B75" s="404" t="s">
        <v>540</v>
      </c>
      <c r="C75" s="408"/>
      <c r="D75" s="408">
        <v>1700</v>
      </c>
      <c r="E75" s="402" t="s">
        <v>79</v>
      </c>
      <c r="F75" s="23"/>
      <c r="G75" s="23"/>
      <c r="H75" s="23"/>
      <c r="I75" s="23"/>
      <c r="J75" s="23"/>
      <c r="K75" s="23"/>
      <c r="L75" s="23"/>
      <c r="M75" s="23"/>
      <c r="N75" s="23"/>
      <c r="O75" s="23"/>
      <c r="P75" s="23"/>
      <c r="Q75" s="23"/>
      <c r="R75" s="23"/>
      <c r="S75" s="4"/>
      <c r="T75" s="4"/>
      <c r="U75" s="4"/>
      <c r="V75" s="4"/>
      <c r="W75" s="4"/>
      <c r="X75" s="4"/>
      <c r="Y75" s="4"/>
      <c r="Z75" s="4"/>
      <c r="AB75" s="25"/>
    </row>
    <row r="76" spans="1:28">
      <c r="A76" s="109"/>
      <c r="B76" s="41" t="s">
        <v>78</v>
      </c>
      <c r="C76" s="408"/>
      <c r="D76" s="408"/>
      <c r="E76" s="402"/>
      <c r="H76" s="268"/>
      <c r="I76" s="268"/>
      <c r="K76" s="268"/>
      <c r="L76" s="268"/>
      <c r="N76" s="75"/>
      <c r="O76" s="268"/>
      <c r="S76" s="26"/>
      <c r="T76" s="26"/>
      <c r="U76" s="26"/>
      <c r="V76" s="26"/>
      <c r="W76" s="259"/>
      <c r="X76" s="259"/>
      <c r="Y76" s="259"/>
      <c r="Z76" s="259"/>
      <c r="AA76" s="268"/>
      <c r="AB76" s="268"/>
    </row>
    <row r="77" spans="1:28">
      <c r="A77" s="109"/>
      <c r="B77" s="41" t="s">
        <v>711</v>
      </c>
      <c r="C77" s="408">
        <v>80</v>
      </c>
      <c r="D77" s="408"/>
      <c r="E77" s="402"/>
      <c r="H77" s="268"/>
      <c r="I77" s="268"/>
      <c r="K77" s="268"/>
      <c r="L77" s="268"/>
      <c r="N77" s="75"/>
      <c r="O77" s="268"/>
      <c r="S77" s="26"/>
      <c r="T77" s="26"/>
      <c r="U77" s="26"/>
      <c r="V77" s="26"/>
      <c r="W77" s="259"/>
      <c r="X77" s="259"/>
      <c r="Y77" s="259"/>
      <c r="Z77" s="259"/>
      <c r="AA77" s="268"/>
      <c r="AB77" s="268"/>
    </row>
    <row r="78" spans="1:28">
      <c r="A78" s="109"/>
      <c r="B78" s="41" t="s">
        <v>530</v>
      </c>
      <c r="C78" s="408">
        <v>840</v>
      </c>
      <c r="D78" s="408"/>
      <c r="E78" s="402"/>
      <c r="H78" s="268"/>
      <c r="I78" s="268"/>
      <c r="K78" s="268"/>
      <c r="L78" s="268"/>
      <c r="N78" s="75"/>
      <c r="O78" s="268"/>
      <c r="S78" s="26"/>
      <c r="T78" s="26"/>
      <c r="U78" s="26"/>
      <c r="V78" s="26"/>
      <c r="W78" s="259"/>
      <c r="X78" s="259"/>
      <c r="Y78" s="259"/>
      <c r="Z78" s="259"/>
      <c r="AA78" s="268"/>
      <c r="AB78" s="268"/>
    </row>
    <row r="79" spans="1:28">
      <c r="A79" s="109"/>
      <c r="B79" s="41" t="s">
        <v>535</v>
      </c>
      <c r="C79" s="408">
        <v>120</v>
      </c>
      <c r="D79" s="408"/>
      <c r="E79" s="402"/>
      <c r="H79" s="268"/>
      <c r="I79" s="268"/>
      <c r="K79" s="268"/>
      <c r="L79" s="268"/>
      <c r="N79" s="75"/>
      <c r="O79" s="268"/>
      <c r="S79" s="26"/>
      <c r="T79" s="26"/>
      <c r="U79" s="26"/>
      <c r="V79" s="26"/>
      <c r="W79" s="259"/>
      <c r="X79" s="259"/>
      <c r="Y79" s="259"/>
      <c r="Z79" s="259"/>
      <c r="AA79" s="268"/>
      <c r="AB79" s="268"/>
    </row>
    <row r="80" spans="1:28" ht="15.75" thickBot="1">
      <c r="A80" s="109"/>
      <c r="B80" s="41" t="s">
        <v>648</v>
      </c>
      <c r="C80" s="410">
        <v>660</v>
      </c>
      <c r="D80" s="408"/>
      <c r="E80" s="402"/>
      <c r="H80" s="268"/>
      <c r="I80" s="268"/>
      <c r="K80" s="268"/>
      <c r="L80" s="268"/>
      <c r="N80" s="75"/>
      <c r="O80" s="268"/>
      <c r="S80" s="26"/>
      <c r="T80" s="26"/>
      <c r="U80" s="26"/>
      <c r="V80" s="26"/>
      <c r="W80" s="259"/>
      <c r="X80" s="259"/>
      <c r="Y80" s="259"/>
      <c r="Z80" s="259"/>
      <c r="AA80" s="268"/>
      <c r="AB80" s="268"/>
    </row>
    <row r="81" spans="1:34">
      <c r="A81" s="109"/>
      <c r="B81" s="41"/>
      <c r="C81" s="408">
        <f>SUM(C77:C80)</f>
        <v>1700</v>
      </c>
      <c r="D81" s="408"/>
      <c r="E81" s="402"/>
      <c r="H81" s="268"/>
      <c r="I81" s="268"/>
      <c r="K81" s="268"/>
      <c r="L81" s="268"/>
      <c r="N81" s="75"/>
      <c r="O81" s="268"/>
      <c r="S81" s="26"/>
      <c r="T81" s="26"/>
      <c r="U81" s="26"/>
      <c r="V81" s="26"/>
      <c r="W81" s="259"/>
      <c r="X81" s="259"/>
      <c r="Y81" s="259"/>
      <c r="Z81" s="259"/>
      <c r="AA81" s="268"/>
      <c r="AB81" s="268"/>
    </row>
    <row r="82" spans="1:34">
      <c r="A82" s="109"/>
      <c r="B82" s="41"/>
      <c r="C82" s="408"/>
      <c r="D82" s="408"/>
      <c r="E82" s="402"/>
      <c r="H82" s="288"/>
      <c r="I82" s="288"/>
      <c r="K82" s="288"/>
      <c r="L82" s="288"/>
      <c r="N82" s="75"/>
      <c r="O82" s="288"/>
      <c r="S82" s="26"/>
      <c r="T82" s="26"/>
      <c r="U82" s="26"/>
      <c r="V82" s="26"/>
      <c r="W82" s="296"/>
      <c r="X82" s="296"/>
      <c r="Y82" s="296"/>
      <c r="Z82" s="296"/>
      <c r="AA82" s="288"/>
      <c r="AB82" s="288"/>
    </row>
    <row r="83" spans="1:34" ht="17.25">
      <c r="A83" s="109"/>
      <c r="B83" s="107" t="s">
        <v>259</v>
      </c>
      <c r="C83" s="408"/>
      <c r="D83" s="408">
        <v>694</v>
      </c>
      <c r="E83" s="412" t="s">
        <v>266</v>
      </c>
      <c r="AB83" s="31"/>
      <c r="AC83" s="31"/>
      <c r="AD83" s="31"/>
      <c r="AE83" s="253"/>
      <c r="AF83" s="243"/>
    </row>
    <row r="84" spans="1:34">
      <c r="A84" s="109"/>
      <c r="B84" s="107" t="s">
        <v>258</v>
      </c>
      <c r="C84" s="408"/>
      <c r="D84" s="408"/>
      <c r="E84" s="402"/>
      <c r="AB84" s="256"/>
      <c r="AC84" s="256"/>
      <c r="AD84" s="256"/>
      <c r="AE84" s="260"/>
      <c r="AF84" s="243"/>
    </row>
    <row r="85" spans="1:34">
      <c r="A85" s="109"/>
      <c r="B85" s="41" t="s">
        <v>533</v>
      </c>
      <c r="C85" s="408">
        <v>694</v>
      </c>
      <c r="D85" s="408"/>
      <c r="E85" s="402"/>
      <c r="AB85" s="256"/>
      <c r="AC85" s="256"/>
      <c r="AD85" s="256"/>
      <c r="AE85" s="260"/>
      <c r="AF85" s="243"/>
    </row>
    <row r="86" spans="1:34">
      <c r="A86" s="109"/>
      <c r="B86" s="109"/>
      <c r="C86" s="408"/>
      <c r="D86" s="408"/>
      <c r="E86" s="402"/>
      <c r="F86" s="244"/>
      <c r="G86" s="247"/>
      <c r="H86" s="247"/>
      <c r="I86" s="29"/>
      <c r="J86" s="29"/>
      <c r="K86" s="29"/>
      <c r="L86" s="29"/>
      <c r="M86" s="29"/>
      <c r="N86" s="29"/>
      <c r="O86" s="29"/>
      <c r="P86" s="29"/>
      <c r="Q86" s="29"/>
      <c r="R86" s="30"/>
      <c r="T86" s="273"/>
      <c r="U86" s="273"/>
      <c r="V86" s="273"/>
      <c r="W86" s="273"/>
      <c r="Y86" s="246"/>
      <c r="AB86" s="256"/>
      <c r="AC86" s="256"/>
      <c r="AD86" s="256"/>
      <c r="AE86" s="260"/>
      <c r="AF86" s="243"/>
    </row>
    <row r="87" spans="1:34">
      <c r="A87" s="109"/>
      <c r="B87" s="105" t="s">
        <v>103</v>
      </c>
      <c r="C87" s="408"/>
      <c r="D87" s="408">
        <v>8.7100000000000009</v>
      </c>
      <c r="E87" s="402" t="s">
        <v>28</v>
      </c>
      <c r="G87" s="23"/>
      <c r="H87" s="23"/>
      <c r="I87" s="23"/>
      <c r="J87" s="23"/>
      <c r="K87" s="23"/>
      <c r="L87" s="23"/>
      <c r="M87" s="23"/>
      <c r="N87" s="23"/>
      <c r="O87" s="23"/>
      <c r="P87" s="23"/>
      <c r="Q87" s="23"/>
      <c r="R87" s="23"/>
      <c r="S87" s="23"/>
      <c r="T87" s="23"/>
      <c r="U87" s="4"/>
      <c r="V87" s="4"/>
      <c r="W87" s="4"/>
      <c r="X87" s="4"/>
      <c r="Y87" s="4"/>
      <c r="Z87" s="4"/>
      <c r="AA87" s="4"/>
      <c r="AB87" s="4"/>
      <c r="AD87" s="268"/>
      <c r="AE87" s="268"/>
      <c r="AF87" s="268"/>
      <c r="AG87" s="268"/>
      <c r="AH87" s="244"/>
    </row>
    <row r="88" spans="1:34">
      <c r="A88" s="109"/>
      <c r="B88" s="41" t="s">
        <v>536</v>
      </c>
      <c r="C88" s="408">
        <v>8.7119999999999997</v>
      </c>
      <c r="D88" s="408"/>
      <c r="E88" s="402"/>
      <c r="G88" s="23"/>
      <c r="H88" s="23"/>
      <c r="I88" s="23"/>
      <c r="J88" s="23"/>
      <c r="K88" s="23"/>
      <c r="L88" s="23"/>
      <c r="M88" s="23"/>
      <c r="N88" s="23"/>
      <c r="O88" s="23"/>
      <c r="P88" s="23"/>
      <c r="Q88" s="23"/>
      <c r="R88" s="23"/>
      <c r="S88" s="23"/>
      <c r="T88" s="23"/>
      <c r="U88" s="4"/>
      <c r="V88" s="4"/>
      <c r="W88" s="4"/>
      <c r="X88" s="4"/>
      <c r="Y88" s="4"/>
      <c r="Z88" s="4"/>
      <c r="AA88" s="4"/>
      <c r="AB88" s="4"/>
      <c r="AD88" s="268"/>
      <c r="AE88" s="268"/>
      <c r="AF88" s="268"/>
      <c r="AG88" s="268"/>
      <c r="AH88" s="244"/>
    </row>
    <row r="89" spans="1:34">
      <c r="A89" s="109"/>
      <c r="B89" s="105"/>
      <c r="C89" s="408"/>
      <c r="D89" s="408"/>
      <c r="E89" s="402"/>
      <c r="G89" s="23"/>
      <c r="H89" s="23"/>
      <c r="I89" s="23"/>
      <c r="J89" s="23"/>
      <c r="K89" s="23"/>
      <c r="L89" s="23"/>
      <c r="M89" s="23"/>
      <c r="N89" s="23"/>
      <c r="O89" s="23"/>
      <c r="P89" s="23"/>
      <c r="Q89" s="23"/>
      <c r="R89" s="23"/>
      <c r="S89" s="23"/>
      <c r="T89" s="23"/>
      <c r="U89" s="4"/>
      <c r="V89" s="4"/>
      <c r="W89" s="4"/>
      <c r="X89" s="4"/>
      <c r="Y89" s="4"/>
      <c r="Z89" s="4"/>
      <c r="AA89" s="4"/>
      <c r="AB89" s="4"/>
      <c r="AD89" s="268"/>
      <c r="AE89" s="268"/>
      <c r="AF89" s="268"/>
      <c r="AG89" s="268"/>
      <c r="AH89" s="244"/>
    </row>
    <row r="90" spans="1:34">
      <c r="A90" s="109"/>
      <c r="B90" s="105" t="s">
        <v>104</v>
      </c>
      <c r="C90" s="408"/>
      <c r="D90" s="408">
        <v>6.97</v>
      </c>
      <c r="E90" s="402" t="s">
        <v>28</v>
      </c>
      <c r="G90" s="23"/>
      <c r="H90" s="23"/>
      <c r="I90" s="23"/>
      <c r="J90" s="23"/>
      <c r="K90" s="23"/>
      <c r="L90" s="23"/>
      <c r="M90" s="23"/>
      <c r="N90" s="23"/>
      <c r="O90" s="23"/>
      <c r="P90" s="23"/>
      <c r="Q90" s="23"/>
      <c r="R90" s="23"/>
      <c r="S90" s="23"/>
      <c r="T90" s="23"/>
      <c r="U90" s="4"/>
      <c r="V90" s="4"/>
      <c r="W90" s="4"/>
      <c r="X90" s="4"/>
      <c r="Y90" s="4"/>
      <c r="Z90" s="4"/>
      <c r="AA90" s="4"/>
      <c r="AB90" s="4"/>
      <c r="AD90" s="26"/>
      <c r="AE90" s="26"/>
      <c r="AF90" s="26"/>
      <c r="AG90" s="26"/>
      <c r="AH90" s="243"/>
    </row>
    <row r="91" spans="1:34">
      <c r="A91" s="109"/>
      <c r="B91" s="41" t="s">
        <v>536</v>
      </c>
      <c r="C91" s="408">
        <v>6.97</v>
      </c>
      <c r="D91" s="408"/>
      <c r="E91" s="402"/>
      <c r="G91" s="23"/>
      <c r="H91" s="23"/>
      <c r="I91" s="23"/>
      <c r="J91" s="23"/>
      <c r="K91" s="23"/>
      <c r="L91" s="23"/>
      <c r="M91" s="23"/>
      <c r="N91" s="23"/>
      <c r="O91" s="23"/>
      <c r="P91" s="23"/>
      <c r="Q91" s="23"/>
      <c r="R91" s="23"/>
      <c r="S91" s="23"/>
      <c r="T91" s="23"/>
      <c r="U91" s="4"/>
      <c r="V91" s="4"/>
      <c r="W91" s="4"/>
      <c r="X91" s="4"/>
      <c r="Y91" s="4"/>
      <c r="Z91" s="4"/>
      <c r="AA91" s="4"/>
      <c r="AB91" s="4"/>
      <c r="AD91" s="26"/>
      <c r="AE91" s="26"/>
      <c r="AF91" s="26"/>
      <c r="AG91" s="26"/>
      <c r="AH91" s="243"/>
    </row>
    <row r="92" spans="1:34">
      <c r="A92" s="109"/>
      <c r="B92" s="105"/>
      <c r="C92" s="408"/>
      <c r="D92" s="408"/>
      <c r="E92" s="402"/>
      <c r="G92" s="23"/>
      <c r="H92" s="23"/>
      <c r="I92" s="23"/>
      <c r="J92" s="23"/>
      <c r="K92" s="23"/>
      <c r="L92" s="23"/>
      <c r="M92" s="23"/>
      <c r="N92" s="23"/>
      <c r="O92" s="23"/>
      <c r="P92" s="23"/>
      <c r="Q92" s="23"/>
      <c r="R92" s="23"/>
      <c r="S92" s="23"/>
      <c r="T92" s="23"/>
      <c r="U92" s="4"/>
      <c r="V92" s="4"/>
      <c r="W92" s="4"/>
      <c r="X92" s="4"/>
      <c r="Y92" s="4"/>
      <c r="Z92" s="4"/>
      <c r="AA92" s="4"/>
      <c r="AB92" s="4"/>
      <c r="AD92" s="26"/>
      <c r="AE92" s="26"/>
      <c r="AF92" s="26"/>
      <c r="AG92" s="26"/>
      <c r="AH92" s="243"/>
    </row>
    <row r="93" spans="1:34">
      <c r="A93" s="109"/>
      <c r="B93" s="105" t="s">
        <v>105</v>
      </c>
      <c r="C93" s="408"/>
      <c r="D93" s="408">
        <v>1.74</v>
      </c>
      <c r="E93" s="402" t="s">
        <v>28</v>
      </c>
      <c r="G93" s="23"/>
      <c r="H93" s="23"/>
      <c r="I93" s="23"/>
      <c r="J93" s="23"/>
      <c r="K93" s="23"/>
      <c r="L93" s="23"/>
      <c r="M93" s="23"/>
      <c r="N93" s="23"/>
      <c r="O93" s="23"/>
      <c r="P93" s="23"/>
      <c r="Q93" s="23"/>
      <c r="R93" s="23"/>
      <c r="S93" s="23"/>
      <c r="T93" s="23"/>
      <c r="U93" s="4"/>
      <c r="V93" s="4"/>
      <c r="W93" s="4"/>
      <c r="X93" s="4"/>
      <c r="Y93" s="4"/>
      <c r="Z93" s="4"/>
      <c r="AA93" s="4"/>
      <c r="AB93" s="4"/>
      <c r="AD93" s="26"/>
      <c r="AE93" s="26"/>
      <c r="AF93" s="26"/>
      <c r="AG93" s="26"/>
      <c r="AH93" s="243"/>
    </row>
    <row r="94" spans="1:34">
      <c r="A94" s="109"/>
      <c r="B94" s="41" t="s">
        <v>536</v>
      </c>
      <c r="C94" s="408">
        <v>1.742</v>
      </c>
      <c r="D94" s="408"/>
      <c r="E94" s="402"/>
      <c r="G94" s="23"/>
      <c r="H94" s="23"/>
      <c r="I94" s="23"/>
      <c r="J94" s="23"/>
      <c r="K94" s="23"/>
      <c r="L94" s="23"/>
      <c r="M94" s="23"/>
      <c r="N94" s="23"/>
      <c r="O94" s="23"/>
      <c r="P94" s="23"/>
      <c r="Q94" s="23"/>
      <c r="R94" s="23"/>
      <c r="S94" s="23"/>
      <c r="T94" s="23"/>
      <c r="U94" s="4"/>
      <c r="V94" s="4"/>
      <c r="W94" s="4"/>
      <c r="X94" s="4"/>
      <c r="Y94" s="4"/>
      <c r="Z94" s="4"/>
      <c r="AA94" s="4"/>
      <c r="AB94" s="4"/>
      <c r="AD94" s="26"/>
      <c r="AE94" s="26"/>
      <c r="AF94" s="26"/>
      <c r="AG94" s="26"/>
      <c r="AH94" s="243"/>
    </row>
    <row r="95" spans="1:34">
      <c r="A95" s="109"/>
      <c r="B95" s="105"/>
      <c r="C95" s="408"/>
      <c r="D95" s="408"/>
      <c r="E95" s="402"/>
      <c r="G95" s="23"/>
      <c r="H95" s="23"/>
      <c r="I95" s="23"/>
      <c r="J95" s="23"/>
      <c r="K95" s="23"/>
      <c r="L95" s="23"/>
      <c r="M95" s="23"/>
      <c r="N95" s="23"/>
      <c r="O95" s="23"/>
      <c r="P95" s="23"/>
      <c r="Q95" s="23"/>
      <c r="R95" s="23"/>
      <c r="S95" s="23"/>
      <c r="T95" s="23"/>
      <c r="U95" s="4"/>
      <c r="V95" s="4"/>
      <c r="W95" s="4"/>
      <c r="X95" s="4"/>
      <c r="Y95" s="4"/>
      <c r="Z95" s="4"/>
      <c r="AA95" s="4"/>
      <c r="AB95" s="4"/>
      <c r="AD95" s="26"/>
      <c r="AE95" s="26"/>
      <c r="AF95" s="26"/>
      <c r="AG95" s="26"/>
      <c r="AH95" s="243"/>
    </row>
    <row r="96" spans="1:34">
      <c r="A96" s="109"/>
      <c r="B96" s="108" t="s">
        <v>712</v>
      </c>
      <c r="C96" s="408"/>
      <c r="D96" s="408">
        <v>0.1</v>
      </c>
      <c r="E96" s="402" t="s">
        <v>36</v>
      </c>
      <c r="H96" s="268"/>
      <c r="I96" s="268"/>
      <c r="N96" s="23"/>
      <c r="O96" s="23"/>
      <c r="P96" s="23"/>
      <c r="Q96" s="23"/>
      <c r="R96" s="23"/>
      <c r="S96" s="23"/>
      <c r="T96" s="23"/>
      <c r="U96" s="23"/>
      <c r="V96" s="23"/>
      <c r="W96" s="4"/>
      <c r="X96" s="4"/>
      <c r="Y96" s="4"/>
      <c r="Z96" s="4"/>
      <c r="AA96" s="4"/>
      <c r="AB96" s="4"/>
      <c r="AC96" s="4"/>
      <c r="AD96" s="4"/>
      <c r="AF96" s="259"/>
      <c r="AG96" s="259"/>
      <c r="AH96" s="243"/>
    </row>
    <row r="97" spans="1:36">
      <c r="A97" s="109"/>
      <c r="B97" s="41" t="s">
        <v>647</v>
      </c>
      <c r="C97" s="408">
        <v>0.1</v>
      </c>
      <c r="D97" s="408"/>
      <c r="E97" s="402"/>
      <c r="F97" s="13"/>
      <c r="G97" s="13"/>
      <c r="H97" s="13"/>
      <c r="I97" s="13"/>
      <c r="J97" s="13"/>
      <c r="K97" s="13"/>
      <c r="L97" s="13"/>
      <c r="Z97" s="4"/>
      <c r="AA97" s="4"/>
      <c r="AB97" s="4"/>
      <c r="AC97" s="4"/>
      <c r="AD97" s="4"/>
      <c r="AF97" s="259"/>
      <c r="AG97" s="259"/>
      <c r="AH97" s="243"/>
    </row>
    <row r="98" spans="1:36">
      <c r="A98" s="109"/>
      <c r="B98" s="41"/>
      <c r="C98" s="408"/>
      <c r="D98" s="408"/>
      <c r="E98" s="412"/>
      <c r="F98" s="13"/>
      <c r="G98" s="13"/>
      <c r="H98" s="13"/>
      <c r="I98" s="13"/>
      <c r="J98" s="13"/>
      <c r="K98" s="13"/>
      <c r="L98" s="13"/>
      <c r="Z98" s="4"/>
      <c r="AA98" s="4"/>
      <c r="AB98" s="4"/>
      <c r="AC98" s="4"/>
      <c r="AD98" s="4"/>
      <c r="AF98" s="517"/>
      <c r="AG98" s="517"/>
      <c r="AH98" s="500"/>
    </row>
    <row r="99" spans="1:36">
      <c r="A99" s="109"/>
      <c r="B99" s="108" t="s">
        <v>217</v>
      </c>
      <c r="C99" s="408"/>
      <c r="D99" s="408">
        <v>60</v>
      </c>
      <c r="E99" s="402" t="s">
        <v>149</v>
      </c>
      <c r="F99" s="268"/>
      <c r="G99" s="268"/>
      <c r="H99" s="268"/>
      <c r="I99" s="268"/>
      <c r="J99" s="268"/>
      <c r="K99" s="268"/>
      <c r="L99" s="268"/>
      <c r="M99" s="268"/>
      <c r="N99" s="268"/>
      <c r="O99" s="268"/>
      <c r="P99" s="268"/>
      <c r="Q99" s="268"/>
      <c r="R99" s="268"/>
      <c r="S99" s="268"/>
      <c r="T99" s="268"/>
      <c r="U99" s="268"/>
      <c r="V99" s="268"/>
      <c r="W99" s="268"/>
      <c r="X99" s="268"/>
      <c r="Y99" s="268"/>
      <c r="Z99" s="268"/>
      <c r="AA99" s="268"/>
      <c r="AB99" s="268"/>
      <c r="AC99" s="268"/>
      <c r="AD99" s="268"/>
      <c r="AE99" s="268"/>
      <c r="AF99" s="268"/>
      <c r="AG99" s="268"/>
      <c r="AH99" s="268"/>
      <c r="AI99" s="268"/>
      <c r="AJ99" s="268"/>
    </row>
    <row r="100" spans="1:36">
      <c r="A100" s="109"/>
      <c r="B100" s="41" t="s">
        <v>541</v>
      </c>
      <c r="C100" s="408">
        <v>14</v>
      </c>
      <c r="D100" s="408"/>
      <c r="E100" s="402"/>
      <c r="F100" s="268"/>
      <c r="G100" s="268"/>
      <c r="H100" s="268"/>
      <c r="I100" s="268"/>
      <c r="J100" s="268"/>
      <c r="K100" s="268"/>
      <c r="L100" s="268"/>
      <c r="M100" s="268"/>
      <c r="N100" s="268"/>
      <c r="O100" s="268"/>
      <c r="P100" s="268"/>
      <c r="Q100" s="268"/>
      <c r="R100" s="268"/>
      <c r="S100" s="268"/>
      <c r="T100" s="268"/>
      <c r="U100" s="268"/>
      <c r="V100" s="268"/>
      <c r="W100" s="268"/>
      <c r="X100" s="268"/>
      <c r="Y100" s="268"/>
      <c r="Z100" s="268"/>
      <c r="AA100" s="268"/>
      <c r="AB100" s="268"/>
      <c r="AC100" s="268"/>
      <c r="AD100" s="268"/>
      <c r="AE100" s="268"/>
      <c r="AF100" s="268"/>
      <c r="AG100" s="268"/>
      <c r="AH100" s="268"/>
      <c r="AI100" s="268"/>
      <c r="AJ100" s="268"/>
    </row>
    <row r="101" spans="1:36">
      <c r="A101" s="109"/>
      <c r="B101" s="41" t="s">
        <v>542</v>
      </c>
      <c r="C101" s="408">
        <v>34</v>
      </c>
      <c r="D101" s="408"/>
      <c r="E101" s="402"/>
      <c r="F101" s="268"/>
      <c r="G101" s="268"/>
      <c r="H101" s="268"/>
      <c r="I101" s="268"/>
      <c r="J101" s="268"/>
      <c r="K101" s="268"/>
      <c r="L101" s="268"/>
      <c r="M101" s="268"/>
      <c r="N101" s="268"/>
      <c r="O101" s="268"/>
      <c r="P101" s="268"/>
      <c r="Q101" s="268"/>
      <c r="R101" s="268"/>
      <c r="S101" s="268"/>
      <c r="T101" s="268"/>
      <c r="U101" s="268"/>
      <c r="V101" s="268"/>
      <c r="W101" s="268"/>
      <c r="X101" s="268"/>
      <c r="Y101" s="268"/>
      <c r="Z101" s="268"/>
      <c r="AA101" s="268"/>
      <c r="AB101" s="268"/>
      <c r="AC101" s="268"/>
      <c r="AD101" s="268"/>
      <c r="AE101" s="268"/>
      <c r="AF101" s="268"/>
      <c r="AG101" s="268"/>
      <c r="AH101" s="268"/>
      <c r="AI101" s="268"/>
      <c r="AJ101" s="268"/>
    </row>
    <row r="102" spans="1:36" ht="15.75" thickBot="1">
      <c r="A102" s="109"/>
      <c r="B102" s="41" t="s">
        <v>543</v>
      </c>
      <c r="C102" s="410">
        <v>12</v>
      </c>
      <c r="D102" s="408"/>
      <c r="E102" s="402"/>
      <c r="F102" s="268"/>
      <c r="G102" s="268"/>
      <c r="H102" s="268"/>
      <c r="I102" s="268"/>
      <c r="J102" s="268"/>
      <c r="K102" s="268"/>
      <c r="L102" s="268"/>
      <c r="M102" s="268"/>
      <c r="N102" s="268"/>
      <c r="O102" s="268"/>
      <c r="P102" s="268"/>
      <c r="Q102" s="268"/>
      <c r="R102" s="268"/>
      <c r="S102" s="268"/>
      <c r="T102" s="268"/>
      <c r="U102" s="268"/>
      <c r="V102" s="268"/>
      <c r="W102" s="268"/>
      <c r="X102" s="268"/>
      <c r="Y102" s="268"/>
      <c r="Z102" s="268"/>
      <c r="AA102" s="268"/>
      <c r="AB102" s="268"/>
      <c r="AC102" s="268"/>
      <c r="AD102" s="268"/>
      <c r="AE102" s="268"/>
      <c r="AF102" s="268"/>
      <c r="AG102" s="268"/>
      <c r="AH102" s="268"/>
      <c r="AI102" s="268"/>
      <c r="AJ102" s="268"/>
    </row>
    <row r="103" spans="1:36">
      <c r="A103" s="109"/>
      <c r="B103" s="108"/>
      <c r="C103" s="408">
        <f>SUM(C100:C102)</f>
        <v>60</v>
      </c>
      <c r="D103" s="408"/>
      <c r="E103" s="402"/>
      <c r="F103" s="268"/>
      <c r="G103" s="268"/>
      <c r="H103" s="268"/>
      <c r="I103" s="268"/>
      <c r="J103" s="268"/>
      <c r="K103" s="268"/>
      <c r="L103" s="268"/>
      <c r="M103" s="268"/>
      <c r="N103" s="268"/>
      <c r="O103" s="268"/>
      <c r="P103" s="268"/>
      <c r="Q103" s="268"/>
      <c r="R103" s="268"/>
      <c r="S103" s="268"/>
      <c r="T103" s="268"/>
      <c r="U103" s="268"/>
      <c r="V103" s="268"/>
      <c r="W103" s="268"/>
      <c r="X103" s="268"/>
      <c r="Y103" s="268"/>
      <c r="Z103" s="268"/>
      <c r="AA103" s="268"/>
      <c r="AB103" s="268"/>
      <c r="AC103" s="268"/>
      <c r="AD103" s="268"/>
      <c r="AE103" s="268"/>
      <c r="AF103" s="268"/>
      <c r="AG103" s="268"/>
      <c r="AH103" s="268"/>
      <c r="AI103" s="268"/>
      <c r="AJ103" s="268"/>
    </row>
    <row r="104" spans="1:36">
      <c r="A104" s="109"/>
      <c r="B104" s="112" t="s">
        <v>218</v>
      </c>
      <c r="C104" s="408"/>
      <c r="D104" s="408">
        <v>60</v>
      </c>
      <c r="E104" s="402" t="s">
        <v>149</v>
      </c>
      <c r="F104" s="268"/>
      <c r="G104" s="268"/>
      <c r="H104" s="268"/>
      <c r="I104" s="268"/>
      <c r="J104" s="268"/>
      <c r="K104" s="268"/>
      <c r="L104" s="268"/>
      <c r="M104" s="268"/>
      <c r="N104" s="268"/>
      <c r="O104" s="268"/>
      <c r="P104" s="268"/>
      <c r="Q104" s="268"/>
      <c r="R104" s="268"/>
      <c r="S104" s="268"/>
      <c r="T104" s="268"/>
      <c r="U104" s="268"/>
      <c r="V104" s="268"/>
      <c r="W104" s="268"/>
      <c r="X104" s="268"/>
      <c r="Y104" s="268"/>
      <c r="Z104" s="268"/>
      <c r="AA104" s="268"/>
      <c r="AB104" s="268"/>
      <c r="AC104" s="268"/>
      <c r="AD104" s="268"/>
      <c r="AE104" s="268"/>
      <c r="AF104" s="268"/>
      <c r="AG104" s="268"/>
      <c r="AH104" s="268"/>
      <c r="AI104" s="268"/>
      <c r="AJ104" s="268"/>
    </row>
    <row r="105" spans="1:36">
      <c r="A105" s="109"/>
      <c r="B105" s="41" t="s">
        <v>541</v>
      </c>
      <c r="C105" s="408">
        <v>14</v>
      </c>
      <c r="D105" s="408"/>
      <c r="E105" s="402"/>
      <c r="F105" s="268"/>
      <c r="G105" s="268"/>
      <c r="H105" s="268"/>
      <c r="I105" s="268"/>
      <c r="J105" s="268"/>
      <c r="K105" s="268"/>
      <c r="L105" s="268"/>
      <c r="M105" s="268"/>
      <c r="N105" s="268"/>
      <c r="O105" s="268"/>
      <c r="P105" s="268"/>
      <c r="Q105" s="268"/>
      <c r="R105" s="268"/>
      <c r="S105" s="268"/>
      <c r="T105" s="268"/>
      <c r="U105" s="268"/>
      <c r="V105" s="268"/>
      <c r="W105" s="268"/>
      <c r="X105" s="268"/>
      <c r="Y105" s="268"/>
      <c r="Z105" s="268"/>
      <c r="AA105" s="268"/>
      <c r="AB105" s="268"/>
      <c r="AC105" s="268"/>
      <c r="AD105" s="268"/>
      <c r="AE105" s="268"/>
      <c r="AF105" s="268"/>
      <c r="AG105" s="268"/>
      <c r="AH105" s="268"/>
      <c r="AI105" s="268"/>
      <c r="AJ105" s="268"/>
    </row>
    <row r="106" spans="1:36">
      <c r="A106" s="109"/>
      <c r="B106" s="41" t="s">
        <v>542</v>
      </c>
      <c r="C106" s="408">
        <v>34</v>
      </c>
      <c r="D106" s="408"/>
      <c r="E106" s="416"/>
      <c r="F106" s="268"/>
      <c r="G106" s="268"/>
      <c r="H106" s="268"/>
      <c r="I106" s="268"/>
      <c r="J106" s="268"/>
      <c r="K106" s="268"/>
      <c r="L106" s="268"/>
      <c r="M106" s="268"/>
      <c r="N106" s="268"/>
      <c r="O106" s="268"/>
      <c r="P106" s="268"/>
      <c r="Q106" s="268"/>
      <c r="R106" s="268"/>
      <c r="S106" s="268"/>
      <c r="T106" s="268"/>
      <c r="U106" s="268"/>
      <c r="V106" s="268"/>
      <c r="W106" s="268"/>
      <c r="X106" s="268"/>
      <c r="Y106" s="268"/>
      <c r="Z106" s="268"/>
      <c r="AA106" s="268"/>
      <c r="AB106" s="268"/>
      <c r="AC106" s="268"/>
      <c r="AD106" s="268"/>
      <c r="AE106" s="268"/>
      <c r="AF106" s="268"/>
      <c r="AG106" s="268"/>
      <c r="AH106" s="268"/>
      <c r="AI106" s="268"/>
      <c r="AJ106" s="268"/>
    </row>
    <row r="107" spans="1:36" ht="15.75" thickBot="1">
      <c r="A107" s="109"/>
      <c r="B107" s="41" t="s">
        <v>543</v>
      </c>
      <c r="C107" s="410">
        <v>12</v>
      </c>
      <c r="D107" s="408"/>
      <c r="E107" s="416"/>
      <c r="F107" s="268"/>
      <c r="G107" s="268"/>
      <c r="H107" s="268"/>
      <c r="I107" s="268"/>
      <c r="J107" s="268"/>
      <c r="K107" s="268"/>
      <c r="L107" s="268"/>
      <c r="M107" s="268"/>
      <c r="N107" s="268"/>
      <c r="O107" s="268"/>
      <c r="P107" s="268"/>
      <c r="Q107" s="268"/>
      <c r="R107" s="268"/>
      <c r="S107" s="268"/>
      <c r="T107" s="268"/>
      <c r="U107" s="268"/>
      <c r="V107" s="268"/>
      <c r="W107" s="268"/>
      <c r="X107" s="268"/>
      <c r="Y107" s="268"/>
      <c r="Z107" s="268"/>
      <c r="AA107" s="268"/>
      <c r="AB107" s="268"/>
      <c r="AC107" s="268"/>
      <c r="AD107" s="268"/>
      <c r="AE107" s="268"/>
      <c r="AF107" s="268"/>
      <c r="AG107" s="268"/>
      <c r="AH107" s="268"/>
      <c r="AI107" s="268"/>
      <c r="AJ107" s="268"/>
    </row>
    <row r="108" spans="1:36">
      <c r="A108" s="109"/>
      <c r="B108" s="112"/>
      <c r="C108" s="408">
        <f>SUM(C105:C107)</f>
        <v>60</v>
      </c>
      <c r="D108" s="408"/>
      <c r="E108" s="416"/>
      <c r="F108" s="268"/>
      <c r="G108" s="268"/>
      <c r="H108" s="268"/>
      <c r="I108" s="268"/>
      <c r="J108" s="268"/>
      <c r="K108" s="268"/>
      <c r="L108" s="268"/>
      <c r="M108" s="268"/>
      <c r="N108" s="268"/>
      <c r="O108" s="268"/>
      <c r="P108" s="268"/>
      <c r="Q108" s="268"/>
      <c r="R108" s="268"/>
      <c r="S108" s="268"/>
      <c r="T108" s="268"/>
      <c r="U108" s="268"/>
      <c r="V108" s="268"/>
      <c r="W108" s="268"/>
      <c r="X108" s="268"/>
      <c r="Y108" s="268"/>
      <c r="Z108" s="268"/>
      <c r="AA108" s="268"/>
      <c r="AB108" s="268"/>
      <c r="AC108" s="268"/>
      <c r="AD108" s="268"/>
      <c r="AE108" s="268"/>
      <c r="AF108" s="268"/>
      <c r="AG108" s="268"/>
      <c r="AH108" s="268"/>
      <c r="AI108" s="268"/>
      <c r="AJ108" s="268"/>
    </row>
    <row r="109" spans="1:36">
      <c r="A109" s="109"/>
      <c r="B109" s="112"/>
      <c r="C109" s="408"/>
      <c r="D109" s="408"/>
      <c r="E109" s="416"/>
      <c r="F109" s="268"/>
      <c r="G109" s="268"/>
      <c r="H109" s="268"/>
      <c r="I109" s="268"/>
      <c r="J109" s="268"/>
      <c r="K109" s="268"/>
      <c r="L109" s="268"/>
      <c r="M109" s="268"/>
      <c r="N109" s="268"/>
      <c r="O109" s="268"/>
      <c r="P109" s="268"/>
      <c r="Q109" s="268"/>
      <c r="R109" s="268"/>
      <c r="S109" s="268"/>
      <c r="T109" s="268"/>
      <c r="U109" s="268"/>
      <c r="V109" s="268"/>
      <c r="W109" s="268"/>
      <c r="X109" s="268"/>
      <c r="Y109" s="268"/>
      <c r="Z109" s="268"/>
      <c r="AA109" s="268"/>
      <c r="AB109" s="268"/>
      <c r="AC109" s="268"/>
      <c r="AD109" s="268"/>
      <c r="AE109" s="268"/>
      <c r="AF109" s="268"/>
      <c r="AG109" s="268"/>
      <c r="AH109" s="268"/>
      <c r="AI109" s="268"/>
      <c r="AJ109" s="268"/>
    </row>
    <row r="110" spans="1:36">
      <c r="A110" s="109"/>
      <c r="B110" s="108" t="s">
        <v>649</v>
      </c>
      <c r="C110" s="408"/>
      <c r="D110" s="408">
        <v>60</v>
      </c>
      <c r="E110" s="402" t="s">
        <v>149</v>
      </c>
      <c r="F110" s="268"/>
      <c r="G110" s="268"/>
      <c r="H110" s="268"/>
      <c r="I110" s="268"/>
      <c r="J110" s="268"/>
      <c r="K110" s="268"/>
      <c r="L110" s="268"/>
      <c r="M110" s="268"/>
      <c r="N110" s="268"/>
      <c r="O110" s="268"/>
      <c r="P110" s="268"/>
      <c r="Q110" s="268"/>
      <c r="R110" s="268"/>
      <c r="S110" s="268"/>
      <c r="T110" s="268"/>
      <c r="U110" s="268"/>
      <c r="V110" s="268"/>
      <c r="W110" s="268"/>
      <c r="X110" s="268"/>
      <c r="Y110" s="268"/>
      <c r="Z110" s="268"/>
      <c r="AA110" s="268"/>
      <c r="AB110" s="268"/>
      <c r="AC110" s="268"/>
      <c r="AD110" s="268"/>
      <c r="AE110" s="268"/>
      <c r="AF110" s="268"/>
      <c r="AG110" s="268"/>
      <c r="AH110" s="268"/>
      <c r="AI110" s="268"/>
      <c r="AJ110" s="268"/>
    </row>
    <row r="111" spans="1:36">
      <c r="A111" s="109"/>
      <c r="B111" s="41" t="s">
        <v>541</v>
      </c>
      <c r="C111" s="408">
        <v>14</v>
      </c>
      <c r="D111" s="408"/>
      <c r="E111" s="402"/>
      <c r="F111" s="268"/>
      <c r="G111" s="268"/>
      <c r="H111" s="268"/>
      <c r="I111" s="268"/>
      <c r="J111" s="268"/>
      <c r="K111" s="268"/>
      <c r="L111" s="268"/>
      <c r="M111" s="268"/>
      <c r="N111" s="268"/>
      <c r="O111" s="268"/>
      <c r="P111" s="268"/>
      <c r="Q111" s="268"/>
      <c r="R111" s="268"/>
      <c r="S111" s="268"/>
      <c r="T111" s="268"/>
      <c r="U111" s="268"/>
      <c r="V111" s="268"/>
      <c r="W111" s="268"/>
      <c r="X111" s="268"/>
      <c r="Y111" s="268"/>
      <c r="Z111" s="268"/>
      <c r="AA111" s="268"/>
      <c r="AB111" s="268"/>
      <c r="AC111" s="268"/>
      <c r="AD111" s="268"/>
      <c r="AE111" s="268"/>
      <c r="AF111" s="268"/>
      <c r="AG111" s="268"/>
      <c r="AH111" s="268"/>
      <c r="AI111" s="268"/>
      <c r="AJ111" s="268"/>
    </row>
    <row r="112" spans="1:36">
      <c r="A112" s="109"/>
      <c r="B112" s="41" t="s">
        <v>542</v>
      </c>
      <c r="C112" s="408">
        <v>34</v>
      </c>
      <c r="D112" s="408"/>
      <c r="E112" s="402"/>
      <c r="F112" s="268"/>
      <c r="G112" s="268"/>
      <c r="H112" s="268"/>
      <c r="I112" s="268"/>
      <c r="J112" s="268"/>
      <c r="K112" s="268"/>
      <c r="L112" s="268"/>
      <c r="M112" s="268"/>
      <c r="N112" s="268"/>
      <c r="O112" s="268"/>
      <c r="P112" s="268"/>
      <c r="Q112" s="268"/>
      <c r="R112" s="268"/>
      <c r="S112" s="268"/>
      <c r="T112" s="268"/>
      <c r="U112" s="268"/>
      <c r="V112" s="268"/>
      <c r="W112" s="268"/>
      <c r="X112" s="268"/>
      <c r="Y112" s="268"/>
      <c r="Z112" s="268"/>
      <c r="AA112" s="268"/>
      <c r="AB112" s="268"/>
      <c r="AC112" s="268"/>
      <c r="AD112" s="268"/>
      <c r="AE112" s="268"/>
      <c r="AF112" s="268"/>
      <c r="AG112" s="268"/>
      <c r="AH112" s="268"/>
      <c r="AI112" s="268"/>
      <c r="AJ112" s="268"/>
    </row>
    <row r="113" spans="1:36" ht="15.75" thickBot="1">
      <c r="A113" s="109"/>
      <c r="B113" s="41" t="s">
        <v>543</v>
      </c>
      <c r="C113" s="410">
        <v>12</v>
      </c>
      <c r="D113" s="408"/>
      <c r="E113" s="402"/>
      <c r="F113" s="268"/>
      <c r="G113" s="268"/>
      <c r="H113" s="268"/>
      <c r="I113" s="268"/>
      <c r="J113" s="268"/>
      <c r="K113" s="268"/>
      <c r="L113" s="268"/>
      <c r="M113" s="268"/>
      <c r="N113" s="268"/>
      <c r="O113" s="268"/>
      <c r="P113" s="268"/>
      <c r="Q113" s="268"/>
      <c r="R113" s="268"/>
      <c r="S113" s="268"/>
      <c r="T113" s="268"/>
      <c r="U113" s="268"/>
      <c r="V113" s="268"/>
      <c r="W113" s="268"/>
      <c r="X113" s="268"/>
      <c r="Y113" s="268"/>
      <c r="Z113" s="268"/>
      <c r="AA113" s="268"/>
      <c r="AB113" s="268"/>
      <c r="AC113" s="268"/>
      <c r="AD113" s="268"/>
      <c r="AE113" s="268"/>
      <c r="AF113" s="268"/>
      <c r="AG113" s="268"/>
      <c r="AH113" s="268"/>
      <c r="AI113" s="268"/>
      <c r="AJ113" s="268"/>
    </row>
    <row r="114" spans="1:36">
      <c r="A114" s="109"/>
      <c r="B114" s="108"/>
      <c r="C114" s="408">
        <f>SUM(C111:C113)</f>
        <v>60</v>
      </c>
      <c r="D114" s="408"/>
      <c r="E114" s="402"/>
      <c r="F114" s="268"/>
      <c r="G114" s="268"/>
      <c r="H114" s="268"/>
      <c r="I114" s="268"/>
      <c r="J114" s="268"/>
      <c r="K114" s="268"/>
      <c r="L114" s="268"/>
      <c r="M114" s="268"/>
      <c r="N114" s="268"/>
      <c r="O114" s="268"/>
      <c r="P114" s="268"/>
      <c r="Q114" s="268"/>
      <c r="R114" s="268"/>
      <c r="S114" s="268"/>
      <c r="T114" s="268"/>
      <c r="U114" s="268"/>
      <c r="V114" s="268"/>
      <c r="W114" s="268"/>
      <c r="X114" s="268"/>
      <c r="Y114" s="268"/>
      <c r="Z114" s="268"/>
      <c r="AA114" s="268"/>
      <c r="AB114" s="268"/>
      <c r="AC114" s="268"/>
      <c r="AD114" s="268"/>
      <c r="AE114" s="268"/>
      <c r="AF114" s="268"/>
      <c r="AG114" s="268"/>
      <c r="AH114" s="268"/>
      <c r="AI114" s="268"/>
      <c r="AJ114" s="268"/>
    </row>
    <row r="115" spans="1:36">
      <c r="A115" s="109"/>
      <c r="B115" s="108"/>
      <c r="C115" s="408"/>
      <c r="D115" s="408"/>
      <c r="E115" s="402"/>
      <c r="F115" s="268"/>
      <c r="G115" s="268"/>
      <c r="H115" s="268"/>
      <c r="I115" s="268"/>
      <c r="J115" s="268"/>
      <c r="K115" s="268"/>
      <c r="L115" s="268"/>
      <c r="M115" s="268"/>
      <c r="N115" s="268"/>
      <c r="O115" s="268"/>
      <c r="P115" s="268"/>
      <c r="Q115" s="268"/>
      <c r="R115" s="268"/>
      <c r="S115" s="268"/>
      <c r="T115" s="268"/>
      <c r="U115" s="268"/>
      <c r="V115" s="268"/>
      <c r="W115" s="268"/>
      <c r="X115" s="268"/>
      <c r="Y115" s="268"/>
      <c r="Z115" s="268"/>
      <c r="AA115" s="268"/>
      <c r="AB115" s="268"/>
      <c r="AC115" s="268"/>
      <c r="AD115" s="268"/>
      <c r="AE115" s="268"/>
      <c r="AF115" s="268"/>
      <c r="AG115" s="268"/>
      <c r="AH115" s="268"/>
      <c r="AI115" s="268"/>
      <c r="AJ115" s="268"/>
    </row>
    <row r="116" spans="1:36">
      <c r="A116" s="109"/>
      <c r="B116" s="107" t="s">
        <v>527</v>
      </c>
      <c r="C116" s="408"/>
      <c r="D116" s="408">
        <v>60</v>
      </c>
      <c r="E116" s="402" t="s">
        <v>149</v>
      </c>
      <c r="F116" s="268"/>
      <c r="G116" s="268"/>
      <c r="H116" s="268"/>
      <c r="I116" s="268"/>
      <c r="J116" s="268"/>
      <c r="K116" s="268"/>
      <c r="L116" s="268"/>
      <c r="M116" s="268"/>
      <c r="N116" s="268"/>
      <c r="O116" s="268"/>
      <c r="P116" s="268"/>
      <c r="Q116" s="268"/>
      <c r="R116" s="268"/>
      <c r="S116" s="268"/>
      <c r="T116" s="268"/>
      <c r="U116" s="268"/>
      <c r="V116" s="268"/>
      <c r="W116" s="268"/>
      <c r="X116" s="268"/>
      <c r="Y116" s="268"/>
      <c r="Z116" s="268"/>
      <c r="AA116" s="268"/>
      <c r="AB116" s="268"/>
      <c r="AC116" s="268"/>
      <c r="AD116" s="268"/>
      <c r="AE116" s="268"/>
      <c r="AF116" s="268"/>
      <c r="AG116" s="268"/>
      <c r="AH116" s="268"/>
      <c r="AI116" s="268"/>
      <c r="AJ116" s="268"/>
    </row>
    <row r="117" spans="1:36">
      <c r="A117" s="109"/>
      <c r="B117" s="107" t="s">
        <v>220</v>
      </c>
      <c r="C117" s="408"/>
      <c r="D117" s="408"/>
      <c r="E117" s="402"/>
      <c r="F117" s="268"/>
      <c r="G117" s="268"/>
      <c r="H117" s="268"/>
      <c r="I117" s="268"/>
      <c r="J117" s="268"/>
      <c r="K117" s="268"/>
      <c r="L117" s="268"/>
      <c r="M117" s="268"/>
      <c r="N117" s="268"/>
      <c r="O117" s="268"/>
      <c r="P117" s="268"/>
      <c r="Q117" s="268"/>
      <c r="R117" s="268"/>
      <c r="S117" s="268"/>
      <c r="T117" s="268"/>
      <c r="U117" s="268"/>
      <c r="V117" s="268"/>
      <c r="W117" s="268"/>
      <c r="X117" s="268"/>
      <c r="Y117" s="268"/>
      <c r="Z117" s="268"/>
      <c r="AA117" s="268"/>
      <c r="AB117" s="268"/>
      <c r="AC117" s="268"/>
      <c r="AD117" s="268"/>
      <c r="AE117" s="268"/>
      <c r="AF117" s="268"/>
      <c r="AG117" s="268"/>
      <c r="AH117" s="268"/>
      <c r="AI117" s="268"/>
      <c r="AJ117" s="268"/>
    </row>
    <row r="118" spans="1:36">
      <c r="A118" s="109"/>
      <c r="B118" s="41" t="s">
        <v>541</v>
      </c>
      <c r="C118" s="408">
        <v>14</v>
      </c>
      <c r="D118" s="408"/>
      <c r="E118" s="402"/>
      <c r="F118" s="268"/>
      <c r="G118" s="268"/>
      <c r="H118" s="268"/>
      <c r="I118" s="268"/>
      <c r="J118" s="268"/>
      <c r="K118" s="268"/>
      <c r="L118" s="268"/>
      <c r="M118" s="268"/>
      <c r="N118" s="268"/>
      <c r="O118" s="268"/>
      <c r="P118" s="268"/>
      <c r="Q118" s="268"/>
      <c r="R118" s="268"/>
      <c r="S118" s="268"/>
      <c r="T118" s="268"/>
      <c r="U118" s="268"/>
      <c r="V118" s="268"/>
      <c r="W118" s="268"/>
      <c r="X118" s="268"/>
      <c r="Y118" s="268"/>
      <c r="Z118" s="268"/>
      <c r="AA118" s="268"/>
      <c r="AB118" s="268"/>
      <c r="AC118" s="268"/>
      <c r="AD118" s="268"/>
      <c r="AE118" s="268"/>
      <c r="AF118" s="268"/>
      <c r="AG118" s="268"/>
      <c r="AH118" s="268"/>
      <c r="AI118" s="268"/>
      <c r="AJ118" s="268"/>
    </row>
    <row r="119" spans="1:36">
      <c r="A119" s="109"/>
      <c r="B119" s="41" t="s">
        <v>542</v>
      </c>
      <c r="C119" s="408">
        <v>34</v>
      </c>
      <c r="D119" s="408"/>
      <c r="E119" s="402"/>
      <c r="F119" s="268"/>
      <c r="G119" s="268"/>
      <c r="H119" s="268"/>
      <c r="I119" s="268"/>
      <c r="J119" s="268"/>
      <c r="K119" s="268"/>
      <c r="L119" s="268"/>
      <c r="M119" s="268"/>
      <c r="N119" s="268"/>
      <c r="O119" s="268"/>
      <c r="P119" s="268"/>
      <c r="Q119" s="268"/>
      <c r="R119" s="268"/>
      <c r="S119" s="268"/>
      <c r="T119" s="268"/>
      <c r="U119" s="268"/>
      <c r="V119" s="268"/>
      <c r="W119" s="268"/>
      <c r="X119" s="268"/>
      <c r="Y119" s="268"/>
      <c r="Z119" s="268"/>
      <c r="AA119" s="268"/>
      <c r="AB119" s="268"/>
      <c r="AC119" s="268"/>
      <c r="AD119" s="268"/>
      <c r="AE119" s="268"/>
      <c r="AF119" s="268"/>
      <c r="AG119" s="268"/>
      <c r="AH119" s="268"/>
      <c r="AI119" s="268"/>
      <c r="AJ119" s="268"/>
    </row>
    <row r="120" spans="1:36" ht="15.75" thickBot="1">
      <c r="A120" s="109"/>
      <c r="B120" s="41" t="s">
        <v>543</v>
      </c>
      <c r="C120" s="410">
        <v>12</v>
      </c>
      <c r="D120" s="408"/>
      <c r="E120" s="402"/>
      <c r="F120" s="268"/>
      <c r="G120" s="268"/>
      <c r="H120" s="268"/>
      <c r="I120" s="268"/>
      <c r="J120" s="268"/>
      <c r="K120" s="268"/>
      <c r="L120" s="268"/>
      <c r="M120" s="268"/>
      <c r="N120" s="268"/>
      <c r="O120" s="268"/>
      <c r="P120" s="268"/>
      <c r="Q120" s="268"/>
      <c r="R120" s="268"/>
      <c r="S120" s="268"/>
      <c r="T120" s="268"/>
      <c r="U120" s="268"/>
      <c r="V120" s="268"/>
      <c r="W120" s="268"/>
      <c r="X120" s="268"/>
      <c r="Y120" s="268"/>
      <c r="Z120" s="268"/>
      <c r="AA120" s="268"/>
      <c r="AB120" s="268"/>
      <c r="AC120" s="268"/>
      <c r="AD120" s="268"/>
      <c r="AE120" s="268"/>
      <c r="AF120" s="268"/>
      <c r="AG120" s="268"/>
      <c r="AH120" s="268"/>
      <c r="AI120" s="268"/>
      <c r="AJ120" s="268"/>
    </row>
    <row r="121" spans="1:36">
      <c r="A121" s="109"/>
      <c r="B121" s="107"/>
      <c r="C121" s="408">
        <f>SUM(C118:C120)</f>
        <v>60</v>
      </c>
      <c r="D121" s="408"/>
      <c r="E121" s="418"/>
      <c r="F121" s="268"/>
      <c r="G121" s="268"/>
      <c r="H121" s="268"/>
      <c r="I121" s="268"/>
      <c r="J121" s="268"/>
      <c r="K121" s="268"/>
      <c r="L121" s="268"/>
      <c r="M121" s="268"/>
      <c r="N121" s="268"/>
      <c r="O121" s="268"/>
      <c r="P121" s="268"/>
      <c r="Q121" s="268"/>
      <c r="R121" s="268"/>
      <c r="S121" s="268"/>
      <c r="T121" s="268"/>
      <c r="U121" s="268"/>
      <c r="V121" s="268"/>
      <c r="W121" s="268"/>
      <c r="X121" s="268"/>
      <c r="Y121" s="268"/>
      <c r="Z121" s="268"/>
      <c r="AA121" s="268"/>
      <c r="AB121" s="268"/>
      <c r="AC121" s="268"/>
      <c r="AD121" s="268"/>
      <c r="AE121" s="268"/>
      <c r="AF121" s="268"/>
      <c r="AG121" s="268"/>
      <c r="AH121" s="268"/>
      <c r="AI121" s="268"/>
      <c r="AJ121" s="268"/>
    </row>
    <row r="122" spans="1:36">
      <c r="A122" s="109"/>
      <c r="B122" s="107"/>
      <c r="C122" s="408"/>
      <c r="D122" s="408"/>
      <c r="E122" s="419"/>
      <c r="F122" s="268"/>
      <c r="G122" s="268"/>
      <c r="H122" s="268"/>
      <c r="I122" s="268"/>
      <c r="J122" s="268"/>
      <c r="K122" s="268"/>
      <c r="L122" s="268"/>
      <c r="M122" s="268"/>
      <c r="N122" s="268"/>
      <c r="O122" s="268"/>
      <c r="P122" s="268"/>
      <c r="Q122" s="268"/>
      <c r="R122" s="268"/>
      <c r="S122" s="268"/>
      <c r="T122" s="268"/>
      <c r="U122" s="268"/>
      <c r="V122" s="268"/>
      <c r="W122" s="268"/>
      <c r="X122" s="268"/>
      <c r="Y122" s="268"/>
      <c r="Z122" s="268"/>
      <c r="AA122" s="268"/>
      <c r="AB122" s="268"/>
      <c r="AC122" s="268"/>
      <c r="AD122" s="268"/>
      <c r="AE122" s="268"/>
      <c r="AF122" s="268"/>
      <c r="AG122" s="268"/>
      <c r="AH122" s="268"/>
      <c r="AI122" s="268"/>
      <c r="AJ122" s="268"/>
    </row>
    <row r="123" spans="1:36">
      <c r="A123" s="109"/>
      <c r="B123" s="112" t="s">
        <v>209</v>
      </c>
      <c r="C123" s="408"/>
      <c r="D123" s="408">
        <v>30</v>
      </c>
      <c r="E123" s="402" t="s">
        <v>149</v>
      </c>
      <c r="F123" s="268"/>
      <c r="G123" s="268"/>
      <c r="H123" s="268"/>
      <c r="I123" s="268"/>
      <c r="J123" s="268"/>
      <c r="K123" s="268"/>
      <c r="L123" s="268"/>
      <c r="M123" s="268"/>
      <c r="N123" s="268"/>
      <c r="O123" s="268"/>
      <c r="P123" s="268"/>
      <c r="Q123" s="268"/>
      <c r="R123" s="268"/>
      <c r="S123" s="268"/>
      <c r="T123" s="268"/>
      <c r="U123" s="268"/>
      <c r="V123" s="268"/>
      <c r="W123" s="268"/>
      <c r="X123" s="268"/>
      <c r="Y123" s="268"/>
      <c r="Z123" s="268"/>
      <c r="AA123" s="268"/>
      <c r="AB123" s="268"/>
      <c r="AC123" s="268"/>
      <c r="AD123" s="268"/>
      <c r="AE123" s="268"/>
      <c r="AF123" s="268"/>
      <c r="AG123" s="268"/>
      <c r="AH123" s="268"/>
      <c r="AI123" s="268"/>
      <c r="AJ123" s="268"/>
    </row>
    <row r="124" spans="1:36">
      <c r="A124" s="109"/>
      <c r="B124" s="112" t="s">
        <v>208</v>
      </c>
      <c r="C124" s="408"/>
      <c r="D124" s="408"/>
      <c r="E124" s="418"/>
      <c r="F124" s="268"/>
      <c r="G124" s="268"/>
      <c r="H124" s="268"/>
      <c r="I124" s="268"/>
      <c r="J124" s="268"/>
      <c r="K124" s="268"/>
      <c r="L124" s="268"/>
      <c r="M124" s="268"/>
      <c r="N124" s="268"/>
      <c r="O124" s="268"/>
      <c r="P124" s="268"/>
      <c r="Q124" s="268"/>
      <c r="R124" s="268"/>
      <c r="S124" s="268"/>
      <c r="T124" s="268"/>
      <c r="U124" s="268"/>
      <c r="V124" s="268"/>
      <c r="W124" s="268"/>
      <c r="X124" s="268"/>
      <c r="Y124" s="268"/>
      <c r="Z124" s="268"/>
      <c r="AA124" s="268"/>
      <c r="AB124" s="268"/>
      <c r="AC124" s="268"/>
      <c r="AD124" s="268"/>
      <c r="AE124" s="268"/>
      <c r="AF124" s="268"/>
      <c r="AG124" s="268"/>
      <c r="AH124" s="268"/>
      <c r="AI124" s="268"/>
      <c r="AJ124" s="268"/>
    </row>
    <row r="125" spans="1:36">
      <c r="A125" s="109"/>
      <c r="B125" s="41" t="s">
        <v>642</v>
      </c>
      <c r="C125" s="408">
        <v>30</v>
      </c>
      <c r="D125" s="408"/>
      <c r="E125" s="418"/>
      <c r="F125" s="268"/>
      <c r="G125" s="268"/>
      <c r="H125" s="268"/>
      <c r="I125" s="268"/>
      <c r="J125" s="268"/>
      <c r="K125" s="268"/>
      <c r="L125" s="268"/>
      <c r="M125" s="268"/>
      <c r="N125" s="268"/>
      <c r="O125" s="268"/>
      <c r="P125" s="268"/>
      <c r="Q125" s="268"/>
      <c r="R125" s="268"/>
      <c r="S125" s="268"/>
      <c r="T125" s="268"/>
      <c r="U125" s="268"/>
      <c r="V125" s="268"/>
      <c r="W125" s="268"/>
      <c r="X125" s="268"/>
      <c r="Y125" s="268"/>
      <c r="Z125" s="268"/>
      <c r="AA125" s="268"/>
      <c r="AB125" s="268"/>
      <c r="AC125" s="268"/>
      <c r="AD125" s="268"/>
      <c r="AE125" s="268"/>
      <c r="AF125" s="268"/>
      <c r="AG125" s="268"/>
      <c r="AH125" s="268"/>
      <c r="AI125" s="268"/>
      <c r="AJ125" s="268"/>
    </row>
    <row r="126" spans="1:36">
      <c r="A126" s="109"/>
      <c r="B126" s="112"/>
      <c r="C126" s="408"/>
      <c r="D126" s="408"/>
      <c r="E126" s="418"/>
      <c r="F126" s="504"/>
      <c r="G126" s="268"/>
      <c r="H126" s="268"/>
      <c r="I126" s="268"/>
      <c r="J126" s="268"/>
      <c r="K126" s="268"/>
      <c r="L126" s="268"/>
      <c r="M126" s="268"/>
      <c r="N126" s="268"/>
      <c r="O126" s="268"/>
      <c r="P126" s="268"/>
      <c r="Q126" s="268"/>
      <c r="R126" s="268"/>
      <c r="S126" s="268"/>
      <c r="T126" s="268"/>
      <c r="U126" s="268"/>
      <c r="V126" s="268"/>
      <c r="W126" s="268"/>
      <c r="X126" s="268"/>
      <c r="Y126" s="268"/>
      <c r="Z126" s="268"/>
      <c r="AA126" s="268"/>
      <c r="AB126" s="268"/>
      <c r="AC126" s="268"/>
      <c r="AD126" s="268"/>
      <c r="AE126" s="268"/>
      <c r="AF126" s="268"/>
      <c r="AG126" s="268"/>
      <c r="AH126" s="268"/>
      <c r="AI126" s="268"/>
      <c r="AJ126" s="268"/>
    </row>
    <row r="127" spans="1:36">
      <c r="A127" s="109"/>
      <c r="B127" s="112" t="s">
        <v>210</v>
      </c>
      <c r="C127" s="408"/>
      <c r="D127" s="408">
        <v>150</v>
      </c>
      <c r="E127" s="418" t="s">
        <v>149</v>
      </c>
      <c r="F127" s="504"/>
      <c r="G127" s="268"/>
      <c r="H127" s="268"/>
      <c r="I127" s="268"/>
      <c r="J127" s="268"/>
      <c r="K127" s="268"/>
      <c r="L127" s="268"/>
      <c r="M127" s="268"/>
      <c r="N127" s="268"/>
      <c r="O127" s="268"/>
      <c r="P127" s="268"/>
      <c r="Q127" s="268"/>
      <c r="R127" s="268"/>
      <c r="S127" s="268"/>
      <c r="T127" s="268"/>
      <c r="U127" s="268"/>
      <c r="V127" s="268"/>
      <c r="W127" s="268"/>
      <c r="X127" s="268"/>
      <c r="Y127" s="268"/>
      <c r="Z127" s="268"/>
      <c r="AA127" s="268"/>
      <c r="AB127" s="268"/>
      <c r="AC127" s="268"/>
      <c r="AD127" s="268"/>
      <c r="AE127" s="268"/>
      <c r="AF127" s="268"/>
      <c r="AG127" s="268"/>
      <c r="AH127" s="268"/>
      <c r="AI127" s="268"/>
      <c r="AJ127" s="268"/>
    </row>
    <row r="128" spans="1:36">
      <c r="A128" s="109"/>
      <c r="B128" s="112" t="s">
        <v>208</v>
      </c>
      <c r="C128" s="408"/>
      <c r="D128" s="408"/>
      <c r="E128" s="402"/>
      <c r="F128" s="504"/>
      <c r="G128" s="268"/>
      <c r="H128" s="268"/>
      <c r="I128" s="268"/>
      <c r="J128" s="268"/>
      <c r="K128" s="268"/>
      <c r="L128" s="268"/>
      <c r="M128" s="268"/>
      <c r="N128" s="268"/>
      <c r="O128" s="268"/>
      <c r="P128" s="268"/>
      <c r="Q128" s="268"/>
      <c r="R128" s="268"/>
      <c r="S128" s="268"/>
      <c r="T128" s="268"/>
      <c r="U128" s="268"/>
      <c r="V128" s="268"/>
      <c r="W128" s="268"/>
      <c r="X128" s="268"/>
      <c r="Y128" s="268"/>
      <c r="Z128" s="268"/>
      <c r="AA128" s="268"/>
      <c r="AB128" s="268"/>
      <c r="AC128" s="268"/>
      <c r="AD128" s="268"/>
      <c r="AE128" s="268"/>
      <c r="AF128" s="268"/>
      <c r="AG128" s="268"/>
      <c r="AH128" s="268"/>
      <c r="AI128" s="268"/>
      <c r="AJ128" s="268"/>
    </row>
    <row r="129" spans="1:36">
      <c r="A129" s="109"/>
      <c r="B129" s="41" t="s">
        <v>643</v>
      </c>
      <c r="C129" s="408">
        <v>147</v>
      </c>
      <c r="D129" s="408"/>
      <c r="E129" s="402"/>
      <c r="F129" s="268"/>
      <c r="G129" s="268"/>
      <c r="H129" s="268"/>
      <c r="I129" s="268"/>
      <c r="J129" s="268"/>
      <c r="K129" s="268"/>
      <c r="L129" s="268"/>
      <c r="M129" s="268"/>
      <c r="N129" s="268"/>
      <c r="O129" s="268"/>
      <c r="P129" s="268"/>
      <c r="Q129" s="268"/>
      <c r="R129" s="268"/>
      <c r="S129" s="268"/>
      <c r="T129" s="268"/>
      <c r="U129" s="268"/>
      <c r="V129" s="268"/>
      <c r="W129" s="268"/>
      <c r="X129" s="268"/>
      <c r="Y129" s="268"/>
      <c r="Z129" s="268"/>
      <c r="AA129" s="268"/>
      <c r="AB129" s="268"/>
      <c r="AC129" s="268"/>
      <c r="AD129" s="268"/>
      <c r="AE129" s="268"/>
      <c r="AF129" s="268"/>
      <c r="AG129" s="268"/>
      <c r="AH129" s="268"/>
      <c r="AI129" s="268"/>
      <c r="AJ129" s="268"/>
    </row>
    <row r="130" spans="1:36" ht="15.75" thickBot="1">
      <c r="A130" s="109"/>
      <c r="B130" s="41" t="s">
        <v>713</v>
      </c>
      <c r="C130" s="410">
        <v>3</v>
      </c>
      <c r="D130" s="408"/>
      <c r="E130" s="402"/>
      <c r="F130" s="288"/>
      <c r="G130" s="288"/>
      <c r="H130" s="288"/>
      <c r="I130" s="288"/>
      <c r="J130" s="288"/>
      <c r="K130" s="288"/>
      <c r="L130" s="288"/>
      <c r="M130" s="288"/>
      <c r="N130" s="288"/>
      <c r="O130" s="288"/>
      <c r="P130" s="288"/>
      <c r="Q130" s="288"/>
      <c r="R130" s="288"/>
      <c r="S130" s="288"/>
      <c r="T130" s="288"/>
      <c r="U130" s="288"/>
      <c r="V130" s="288"/>
      <c r="W130" s="288"/>
      <c r="X130" s="288"/>
      <c r="Y130" s="288"/>
      <c r="Z130" s="288"/>
      <c r="AA130" s="288"/>
      <c r="AB130" s="288"/>
      <c r="AC130" s="288"/>
      <c r="AD130" s="288"/>
      <c r="AE130" s="288"/>
      <c r="AF130" s="288"/>
      <c r="AG130" s="288"/>
      <c r="AH130" s="288"/>
      <c r="AI130" s="288"/>
      <c r="AJ130" s="288"/>
    </row>
    <row r="131" spans="1:36">
      <c r="A131" s="109"/>
      <c r="B131" s="41"/>
      <c r="C131" s="408">
        <f>SUM(C129:C130)</f>
        <v>150</v>
      </c>
      <c r="D131" s="408"/>
      <c r="E131" s="402"/>
      <c r="F131" s="268"/>
      <c r="G131" s="268"/>
      <c r="H131" s="268"/>
      <c r="I131" s="268"/>
      <c r="J131" s="268"/>
      <c r="K131" s="268"/>
      <c r="L131" s="268"/>
      <c r="M131" s="268"/>
      <c r="N131" s="268"/>
      <c r="O131" s="268"/>
      <c r="P131" s="268"/>
      <c r="Q131" s="268"/>
      <c r="R131" s="268"/>
      <c r="S131" s="268"/>
      <c r="T131" s="268"/>
      <c r="U131" s="268"/>
      <c r="V131" s="268"/>
      <c r="W131" s="268"/>
      <c r="X131" s="268"/>
      <c r="Y131" s="268"/>
      <c r="Z131" s="268"/>
      <c r="AA131" s="268"/>
      <c r="AB131" s="268"/>
      <c r="AC131" s="268"/>
      <c r="AD131" s="268"/>
      <c r="AE131" s="268"/>
      <c r="AF131" s="268"/>
      <c r="AG131" s="268"/>
      <c r="AH131" s="268"/>
      <c r="AI131" s="268"/>
      <c r="AJ131" s="268"/>
    </row>
    <row r="132" spans="1:36">
      <c r="A132" s="109"/>
      <c r="B132" s="41"/>
      <c r="C132" s="408"/>
      <c r="D132" s="408"/>
      <c r="E132" s="402"/>
      <c r="F132" s="288"/>
      <c r="G132" s="288"/>
      <c r="H132" s="288"/>
      <c r="I132" s="288"/>
      <c r="J132" s="288"/>
      <c r="K132" s="288"/>
      <c r="L132" s="288"/>
      <c r="M132" s="288"/>
      <c r="N132" s="288"/>
      <c r="O132" s="288"/>
      <c r="P132" s="288"/>
      <c r="Q132" s="288"/>
      <c r="R132" s="288"/>
      <c r="S132" s="288"/>
      <c r="T132" s="288"/>
      <c r="U132" s="288"/>
      <c r="V132" s="288"/>
      <c r="W132" s="288"/>
      <c r="X132" s="288"/>
      <c r="Y132" s="288"/>
      <c r="Z132" s="288"/>
      <c r="AA132" s="288"/>
      <c r="AB132" s="288"/>
      <c r="AC132" s="288"/>
      <c r="AD132" s="288"/>
      <c r="AE132" s="288"/>
      <c r="AF132" s="288"/>
      <c r="AG132" s="288"/>
      <c r="AH132" s="288"/>
      <c r="AI132" s="288"/>
      <c r="AJ132" s="288"/>
    </row>
    <row r="133" spans="1:36">
      <c r="A133" s="109"/>
      <c r="B133" s="112" t="s">
        <v>211</v>
      </c>
      <c r="C133" s="408"/>
      <c r="D133" s="408">
        <v>16</v>
      </c>
      <c r="E133" s="402" t="s">
        <v>149</v>
      </c>
      <c r="F133" s="268"/>
      <c r="G133" s="421"/>
      <c r="H133" s="422"/>
      <c r="I133" s="423"/>
      <c r="J133" s="423"/>
      <c r="K133" s="97"/>
      <c r="L133" s="97"/>
      <c r="M133" s="97"/>
      <c r="N133" s="268"/>
      <c r="O133" s="268"/>
      <c r="P133" s="268"/>
      <c r="Q133" s="268"/>
      <c r="R133" s="268"/>
      <c r="S133" s="268"/>
      <c r="T133" s="268"/>
      <c r="U133" s="268"/>
      <c r="V133" s="268"/>
      <c r="W133" s="268"/>
      <c r="X133" s="268"/>
      <c r="Y133" s="268"/>
      <c r="Z133" s="268"/>
      <c r="AA133" s="268"/>
      <c r="AB133" s="268"/>
      <c r="AC133" s="268"/>
      <c r="AD133" s="268"/>
      <c r="AE133" s="268"/>
      <c r="AF133" s="268"/>
      <c r="AG133" s="268"/>
      <c r="AH133" s="268"/>
      <c r="AI133" s="268"/>
      <c r="AJ133" s="268"/>
    </row>
    <row r="134" spans="1:36">
      <c r="A134" s="109"/>
      <c r="B134" s="112" t="s">
        <v>208</v>
      </c>
      <c r="C134" s="408"/>
      <c r="D134" s="408"/>
      <c r="E134" s="418"/>
      <c r="F134" s="268"/>
      <c r="G134" s="421"/>
      <c r="H134" s="12"/>
      <c r="I134" s="423"/>
      <c r="J134" s="423"/>
      <c r="K134" s="97"/>
      <c r="L134" s="97"/>
      <c r="M134" s="97"/>
      <c r="N134" s="268"/>
      <c r="O134" s="268"/>
      <c r="P134" s="268"/>
      <c r="Q134" s="268"/>
      <c r="R134" s="268"/>
      <c r="S134" s="268"/>
      <c r="T134" s="268"/>
      <c r="U134" s="268"/>
      <c r="V134" s="268"/>
      <c r="W134" s="268"/>
      <c r="X134" s="268"/>
      <c r="Y134" s="268"/>
      <c r="Z134" s="268"/>
      <c r="AA134" s="268"/>
      <c r="AB134" s="268"/>
      <c r="AC134" s="268"/>
      <c r="AD134" s="268"/>
      <c r="AE134" s="268"/>
      <c r="AF134" s="268"/>
      <c r="AG134" s="268"/>
      <c r="AH134" s="268"/>
      <c r="AI134" s="268"/>
      <c r="AJ134" s="268"/>
    </row>
    <row r="135" spans="1:36" ht="15.75" thickBot="1">
      <c r="A135" s="109"/>
      <c r="B135" s="41" t="s">
        <v>541</v>
      </c>
      <c r="C135" s="410">
        <v>16</v>
      </c>
      <c r="D135" s="408"/>
      <c r="E135" s="418"/>
      <c r="F135" s="268"/>
      <c r="G135" s="268"/>
      <c r="H135" s="268"/>
      <c r="I135" s="268"/>
      <c r="J135" s="268"/>
      <c r="K135" s="268"/>
      <c r="L135" s="268"/>
      <c r="M135" s="268"/>
      <c r="N135" s="268"/>
      <c r="O135" s="268"/>
      <c r="P135" s="268"/>
      <c r="Q135" s="268"/>
      <c r="R135" s="268"/>
      <c r="S135" s="268"/>
      <c r="T135" s="268"/>
      <c r="U135" s="268"/>
      <c r="V135" s="268"/>
      <c r="W135" s="268"/>
      <c r="X135" s="268"/>
      <c r="Y135" s="268"/>
      <c r="Z135" s="268"/>
      <c r="AA135" s="268"/>
      <c r="AB135" s="268"/>
      <c r="AC135" s="268"/>
      <c r="AD135" s="268"/>
      <c r="AE135" s="268"/>
      <c r="AF135" s="268"/>
      <c r="AG135" s="268"/>
      <c r="AH135" s="268"/>
      <c r="AI135" s="268"/>
      <c r="AJ135" s="268"/>
    </row>
    <row r="136" spans="1:36">
      <c r="A136" s="109"/>
      <c r="B136" s="112"/>
      <c r="C136" s="408"/>
      <c r="D136" s="408"/>
      <c r="E136" s="418"/>
      <c r="F136" s="268"/>
      <c r="G136" s="268"/>
      <c r="H136" s="268"/>
      <c r="I136" s="268"/>
      <c r="J136" s="268"/>
      <c r="K136" s="268"/>
      <c r="L136" s="268"/>
      <c r="M136" s="268"/>
      <c r="N136" s="268"/>
      <c r="O136" s="268"/>
      <c r="P136" s="268"/>
      <c r="Q136" s="268"/>
      <c r="R136" s="268"/>
      <c r="S136" s="268"/>
      <c r="T136" s="268"/>
      <c r="U136" s="268"/>
      <c r="V136" s="268"/>
      <c r="W136" s="268"/>
      <c r="X136" s="268"/>
      <c r="Y136" s="268"/>
      <c r="Z136" s="268"/>
      <c r="AA136" s="268"/>
      <c r="AB136" s="268"/>
      <c r="AC136" s="268"/>
      <c r="AD136" s="268"/>
      <c r="AE136" s="268"/>
      <c r="AF136" s="268"/>
      <c r="AG136" s="268"/>
      <c r="AH136" s="268"/>
      <c r="AI136" s="268"/>
      <c r="AJ136" s="268"/>
    </row>
    <row r="137" spans="1:36">
      <c r="A137" s="109"/>
      <c r="B137" s="112" t="s">
        <v>212</v>
      </c>
      <c r="C137" s="408"/>
      <c r="D137" s="408">
        <v>30</v>
      </c>
      <c r="E137" s="402" t="s">
        <v>149</v>
      </c>
      <c r="F137" s="268"/>
      <c r="G137" s="268"/>
      <c r="H137" s="268"/>
      <c r="I137" s="268"/>
      <c r="J137" s="268"/>
      <c r="K137" s="268"/>
      <c r="L137" s="268"/>
      <c r="M137" s="268"/>
      <c r="N137" s="268"/>
      <c r="O137" s="268"/>
      <c r="P137" s="268"/>
      <c r="Q137" s="268"/>
      <c r="R137" s="268"/>
      <c r="S137" s="268"/>
      <c r="T137" s="268"/>
      <c r="U137" s="268"/>
      <c r="V137" s="268"/>
      <c r="W137" s="268"/>
      <c r="X137" s="268"/>
      <c r="Y137" s="268"/>
      <c r="Z137" s="268"/>
      <c r="AA137" s="268"/>
      <c r="AB137" s="268"/>
      <c r="AC137" s="268"/>
      <c r="AD137" s="268"/>
      <c r="AE137" s="268"/>
      <c r="AF137" s="268"/>
      <c r="AG137" s="268"/>
      <c r="AH137" s="268"/>
      <c r="AI137" s="268"/>
      <c r="AJ137" s="268"/>
    </row>
    <row r="138" spans="1:36">
      <c r="A138" s="109"/>
      <c r="B138" s="112" t="s">
        <v>208</v>
      </c>
      <c r="C138" s="408"/>
      <c r="D138" s="408"/>
      <c r="E138" s="418"/>
      <c r="F138" s="268"/>
      <c r="G138" s="268"/>
      <c r="H138" s="268"/>
      <c r="I138" s="268"/>
      <c r="J138" s="268"/>
      <c r="K138" s="268"/>
      <c r="L138" s="268"/>
      <c r="M138" s="268"/>
      <c r="N138" s="268"/>
      <c r="O138" s="268"/>
      <c r="P138" s="268"/>
      <c r="Q138" s="268"/>
      <c r="R138" s="268"/>
      <c r="S138" s="268"/>
      <c r="T138" s="268"/>
      <c r="U138" s="268"/>
      <c r="V138" s="268"/>
      <c r="W138" s="268"/>
      <c r="X138" s="268"/>
      <c r="Y138" s="268"/>
      <c r="Z138" s="268"/>
      <c r="AA138" s="268"/>
      <c r="AB138" s="268"/>
      <c r="AC138" s="268"/>
      <c r="AD138" s="268"/>
      <c r="AE138" s="268"/>
      <c r="AF138" s="268"/>
      <c r="AG138" s="268"/>
      <c r="AH138" s="268"/>
      <c r="AI138" s="268"/>
      <c r="AJ138" s="268"/>
    </row>
    <row r="139" spans="1:36">
      <c r="A139" s="109"/>
      <c r="B139" s="41" t="s">
        <v>541</v>
      </c>
      <c r="C139" s="408">
        <v>15</v>
      </c>
      <c r="D139" s="408"/>
      <c r="E139" s="418"/>
      <c r="F139" s="268"/>
      <c r="G139" s="268"/>
      <c r="H139" s="268"/>
      <c r="I139" s="268"/>
      <c r="J139" s="268"/>
      <c r="K139" s="268"/>
      <c r="L139" s="268"/>
      <c r="M139" s="268"/>
      <c r="N139" s="268"/>
      <c r="O139" s="268"/>
      <c r="P139" s="268"/>
      <c r="Q139" s="268"/>
      <c r="R139" s="268"/>
      <c r="S139" s="268"/>
      <c r="T139" s="268"/>
      <c r="U139" s="268"/>
      <c r="V139" s="268"/>
      <c r="W139" s="268"/>
      <c r="X139" s="268"/>
      <c r="Y139" s="268"/>
      <c r="Z139" s="268"/>
      <c r="AA139" s="268"/>
      <c r="AB139" s="268"/>
      <c r="AC139" s="268"/>
      <c r="AD139" s="268"/>
      <c r="AE139" s="268"/>
      <c r="AF139" s="268"/>
      <c r="AG139" s="268"/>
      <c r="AH139" s="268"/>
      <c r="AI139" s="268"/>
      <c r="AJ139" s="268"/>
    </row>
    <row r="140" spans="1:36" ht="15.75" thickBot="1">
      <c r="A140" s="109"/>
      <c r="B140" s="41" t="s">
        <v>713</v>
      </c>
      <c r="C140" s="410">
        <v>15</v>
      </c>
      <c r="D140" s="408"/>
      <c r="E140" s="418"/>
      <c r="F140" s="268"/>
      <c r="G140" s="268"/>
      <c r="H140" s="268"/>
      <c r="I140" s="268"/>
      <c r="J140" s="268"/>
      <c r="K140" s="268"/>
      <c r="L140" s="268"/>
      <c r="M140" s="268"/>
      <c r="N140" s="268"/>
      <c r="O140" s="268"/>
      <c r="P140" s="268"/>
      <c r="Q140" s="268"/>
      <c r="R140" s="268"/>
      <c r="S140" s="268"/>
      <c r="T140" s="268"/>
      <c r="U140" s="268"/>
      <c r="V140" s="268"/>
      <c r="W140" s="268"/>
      <c r="X140" s="268"/>
      <c r="Y140" s="268"/>
      <c r="Z140" s="268"/>
      <c r="AA140" s="268"/>
      <c r="AB140" s="268"/>
      <c r="AC140" s="268"/>
      <c r="AD140" s="268"/>
      <c r="AE140" s="268"/>
      <c r="AF140" s="268"/>
      <c r="AG140" s="268"/>
      <c r="AH140" s="268"/>
      <c r="AI140" s="268"/>
      <c r="AJ140" s="268"/>
    </row>
    <row r="141" spans="1:36">
      <c r="A141" s="109"/>
      <c r="B141" s="41"/>
      <c r="C141" s="408">
        <f>SUM(C139:C140)</f>
        <v>30</v>
      </c>
      <c r="D141" s="408"/>
      <c r="E141" s="418"/>
      <c r="F141" s="268"/>
      <c r="G141" s="268"/>
      <c r="H141" s="268"/>
      <c r="I141" s="268"/>
      <c r="J141" s="268"/>
      <c r="K141" s="268"/>
      <c r="L141" s="268"/>
      <c r="M141" s="268"/>
      <c r="N141" s="268"/>
      <c r="O141" s="268"/>
      <c r="P141" s="268"/>
      <c r="Q141" s="268"/>
      <c r="R141" s="268"/>
      <c r="S141" s="268"/>
      <c r="T141" s="268"/>
      <c r="U141" s="268"/>
      <c r="V141" s="268"/>
      <c r="W141" s="268"/>
      <c r="X141" s="268"/>
      <c r="Y141" s="268"/>
      <c r="Z141" s="268"/>
      <c r="AA141" s="268"/>
      <c r="AB141" s="268"/>
      <c r="AC141" s="268"/>
      <c r="AD141" s="268"/>
      <c r="AE141" s="268"/>
      <c r="AF141" s="268"/>
      <c r="AG141" s="268"/>
      <c r="AH141" s="268"/>
      <c r="AI141" s="268"/>
      <c r="AJ141" s="268"/>
    </row>
    <row r="142" spans="1:36">
      <c r="A142" s="109"/>
      <c r="B142" s="41"/>
      <c r="C142" s="408"/>
      <c r="D142" s="408"/>
      <c r="E142" s="418"/>
      <c r="F142" s="547"/>
      <c r="G142" s="547"/>
      <c r="H142" s="547"/>
      <c r="I142" s="547"/>
      <c r="J142" s="547"/>
      <c r="K142" s="547"/>
      <c r="L142" s="547"/>
      <c r="M142" s="547"/>
      <c r="N142" s="547"/>
      <c r="O142" s="547"/>
      <c r="P142" s="547"/>
      <c r="Q142" s="547"/>
      <c r="R142" s="547"/>
      <c r="S142" s="547"/>
      <c r="T142" s="547"/>
      <c r="U142" s="547"/>
      <c r="V142" s="547"/>
      <c r="W142" s="547"/>
      <c r="X142" s="547"/>
      <c r="Y142" s="547"/>
      <c r="Z142" s="547"/>
      <c r="AA142" s="547"/>
      <c r="AB142" s="547"/>
      <c r="AC142" s="547"/>
      <c r="AD142" s="547"/>
      <c r="AE142" s="547"/>
      <c r="AF142" s="547"/>
      <c r="AG142" s="547"/>
      <c r="AH142" s="547"/>
      <c r="AI142" s="547"/>
      <c r="AJ142" s="547"/>
    </row>
    <row r="143" spans="1:36">
      <c r="A143" s="109"/>
      <c r="B143" s="112" t="s">
        <v>213</v>
      </c>
      <c r="C143" s="408"/>
      <c r="D143" s="408">
        <v>70</v>
      </c>
      <c r="E143" s="418" t="s">
        <v>149</v>
      </c>
      <c r="F143" s="268"/>
      <c r="G143" s="268"/>
      <c r="H143" s="268"/>
      <c r="I143" s="268"/>
      <c r="J143" s="268"/>
      <c r="K143" s="268"/>
      <c r="L143" s="268"/>
      <c r="M143" s="268"/>
      <c r="N143" s="268"/>
      <c r="O143" s="268"/>
      <c r="P143" s="268"/>
      <c r="Q143" s="268"/>
      <c r="R143" s="268"/>
      <c r="S143" s="268"/>
      <c r="T143" s="268"/>
      <c r="U143" s="268"/>
      <c r="V143" s="268"/>
      <c r="W143" s="268"/>
      <c r="X143" s="268"/>
      <c r="Y143" s="268"/>
      <c r="Z143" s="268"/>
      <c r="AA143" s="268"/>
      <c r="AB143" s="268"/>
      <c r="AC143" s="268"/>
      <c r="AD143" s="268"/>
      <c r="AE143" s="268"/>
      <c r="AF143" s="268"/>
      <c r="AG143" s="268"/>
      <c r="AH143" s="268"/>
      <c r="AI143" s="268"/>
      <c r="AJ143" s="268"/>
    </row>
    <row r="144" spans="1:36">
      <c r="A144" s="109"/>
      <c r="B144" s="112" t="s">
        <v>208</v>
      </c>
      <c r="C144" s="408"/>
      <c r="D144" s="408"/>
      <c r="E144" s="418"/>
      <c r="F144" s="268"/>
      <c r="G144" s="268"/>
      <c r="H144" s="268"/>
      <c r="I144" s="268"/>
      <c r="J144" s="268"/>
      <c r="K144" s="268"/>
      <c r="L144" s="268"/>
      <c r="M144" s="268"/>
      <c r="N144" s="268"/>
      <c r="O144" s="268"/>
      <c r="P144" s="268"/>
      <c r="Q144" s="268"/>
      <c r="R144" s="268"/>
      <c r="S144" s="268"/>
      <c r="T144" s="268"/>
      <c r="U144" s="268"/>
      <c r="V144" s="268"/>
      <c r="W144" s="268"/>
      <c r="X144" s="268"/>
      <c r="Y144" s="268"/>
      <c r="Z144" s="268"/>
      <c r="AA144" s="268"/>
      <c r="AB144" s="268"/>
      <c r="AC144" s="268"/>
      <c r="AD144" s="268"/>
      <c r="AE144" s="268"/>
      <c r="AF144" s="268"/>
      <c r="AG144" s="268"/>
      <c r="AH144" s="268"/>
      <c r="AI144" s="268"/>
      <c r="AJ144" s="268"/>
    </row>
    <row r="145" spans="1:36">
      <c r="A145" s="109"/>
      <c r="B145" s="41" t="s">
        <v>541</v>
      </c>
      <c r="C145" s="408">
        <v>26</v>
      </c>
      <c r="D145" s="408"/>
      <c r="E145" s="418"/>
      <c r="F145" s="268"/>
      <c r="G145" s="268"/>
      <c r="H145" s="268"/>
      <c r="I145" s="268"/>
      <c r="J145" s="268"/>
      <c r="K145" s="268"/>
      <c r="L145" s="268"/>
      <c r="M145" s="268"/>
      <c r="N145" s="268"/>
      <c r="O145" s="268"/>
      <c r="P145" s="268"/>
      <c r="Q145" s="268"/>
      <c r="R145" s="268"/>
      <c r="S145" s="268"/>
      <c r="T145" s="268"/>
      <c r="U145" s="268"/>
      <c r="V145" s="268"/>
      <c r="W145" s="268"/>
      <c r="X145" s="268"/>
      <c r="Y145" s="268"/>
      <c r="Z145" s="268"/>
      <c r="AA145" s="268"/>
      <c r="AB145" s="268"/>
      <c r="AC145" s="268"/>
      <c r="AD145" s="268"/>
      <c r="AE145" s="268"/>
      <c r="AF145" s="268"/>
      <c r="AG145" s="268"/>
      <c r="AH145" s="268"/>
      <c r="AI145" s="268"/>
      <c r="AJ145" s="268"/>
    </row>
    <row r="146" spans="1:36">
      <c r="A146" s="109"/>
      <c r="B146" s="41" t="s">
        <v>650</v>
      </c>
      <c r="C146" s="409">
        <v>34</v>
      </c>
      <c r="D146" s="408"/>
      <c r="E146" s="418" t="s">
        <v>149</v>
      </c>
      <c r="F146" s="401"/>
      <c r="G146" s="401"/>
      <c r="H146" s="401"/>
      <c r="I146" s="401"/>
      <c r="J146" s="401"/>
      <c r="K146" s="401"/>
      <c r="L146" s="401"/>
      <c r="M146" s="401"/>
      <c r="N146" s="401"/>
      <c r="O146" s="401"/>
      <c r="P146" s="401"/>
      <c r="Q146" s="401"/>
      <c r="R146" s="401"/>
      <c r="S146" s="401"/>
      <c r="T146" s="401"/>
      <c r="U146" s="401"/>
      <c r="V146" s="401"/>
      <c r="W146" s="401"/>
      <c r="X146" s="401"/>
      <c r="Y146" s="401"/>
      <c r="Z146" s="401"/>
      <c r="AA146" s="401"/>
      <c r="AB146" s="401"/>
      <c r="AC146" s="401"/>
      <c r="AD146" s="401"/>
      <c r="AE146" s="401"/>
      <c r="AF146" s="401"/>
      <c r="AG146" s="401"/>
      <c r="AH146" s="401"/>
      <c r="AI146" s="401"/>
      <c r="AJ146" s="401"/>
    </row>
    <row r="147" spans="1:36" ht="15.75" thickBot="1">
      <c r="A147" s="109"/>
      <c r="B147" s="41" t="s">
        <v>651</v>
      </c>
      <c r="C147" s="410">
        <v>10</v>
      </c>
      <c r="D147" s="408"/>
      <c r="E147" s="417"/>
      <c r="F147" s="268"/>
      <c r="G147" s="268"/>
      <c r="H147" s="268"/>
      <c r="I147" s="268"/>
      <c r="J147" s="268"/>
      <c r="K147" s="268"/>
      <c r="L147" s="268"/>
      <c r="M147" s="268"/>
      <c r="N147" s="268"/>
      <c r="O147" s="268"/>
      <c r="P147" s="268"/>
      <c r="Q147" s="268"/>
      <c r="R147" s="268"/>
      <c r="S147" s="268"/>
      <c r="T147" s="268"/>
      <c r="U147" s="268"/>
      <c r="V147" s="268"/>
      <c r="W147" s="268"/>
      <c r="X147" s="268"/>
      <c r="Y147" s="268"/>
      <c r="Z147" s="268"/>
      <c r="AA147" s="268"/>
      <c r="AB147" s="268"/>
      <c r="AC147" s="268"/>
      <c r="AD147" s="268"/>
      <c r="AE147" s="268"/>
      <c r="AF147" s="268"/>
      <c r="AG147" s="268"/>
      <c r="AH147" s="268"/>
      <c r="AI147" s="268"/>
      <c r="AJ147" s="268"/>
    </row>
    <row r="148" spans="1:36">
      <c r="A148" s="109"/>
      <c r="B148" s="108"/>
      <c r="C148" s="408">
        <f>SUM(C145:C147)</f>
        <v>70</v>
      </c>
      <c r="D148" s="408"/>
      <c r="E148" s="417"/>
      <c r="F148" s="268"/>
      <c r="G148" s="268"/>
      <c r="H148" s="268"/>
      <c r="I148" s="268"/>
      <c r="J148" s="268"/>
      <c r="K148" s="268"/>
      <c r="L148" s="268"/>
      <c r="M148" s="268"/>
      <c r="N148" s="268"/>
      <c r="O148" s="268"/>
      <c r="P148" s="268"/>
      <c r="Q148" s="268"/>
      <c r="R148" s="268"/>
      <c r="S148" s="268"/>
      <c r="T148" s="268"/>
      <c r="U148" s="268"/>
      <c r="V148" s="268"/>
      <c r="W148" s="268"/>
      <c r="X148" s="268"/>
      <c r="Y148" s="268"/>
      <c r="Z148" s="268"/>
      <c r="AA148" s="268"/>
      <c r="AB148" s="268"/>
      <c r="AC148" s="268"/>
      <c r="AD148" s="268"/>
      <c r="AE148" s="268"/>
      <c r="AF148" s="268"/>
      <c r="AG148" s="268"/>
      <c r="AH148" s="268"/>
      <c r="AI148" s="268"/>
      <c r="AJ148" s="268"/>
    </row>
    <row r="149" spans="1:36">
      <c r="A149" s="109"/>
      <c r="B149" s="108"/>
      <c r="C149" s="408"/>
      <c r="D149" s="408"/>
      <c r="E149" s="417"/>
      <c r="F149" s="401"/>
      <c r="G149" s="401"/>
      <c r="H149" s="401"/>
      <c r="I149" s="401"/>
      <c r="J149" s="401"/>
      <c r="K149" s="401"/>
      <c r="L149" s="401"/>
      <c r="M149" s="401"/>
      <c r="N149" s="401"/>
      <c r="O149" s="401"/>
      <c r="P149" s="401"/>
      <c r="Q149" s="401"/>
      <c r="R149" s="401"/>
      <c r="S149" s="401"/>
      <c r="T149" s="401"/>
      <c r="U149" s="401"/>
      <c r="V149" s="401"/>
      <c r="W149" s="401"/>
      <c r="X149" s="401"/>
      <c r="Y149" s="401"/>
      <c r="Z149" s="401"/>
      <c r="AA149" s="401"/>
      <c r="AB149" s="401"/>
      <c r="AC149" s="401"/>
      <c r="AD149" s="401"/>
      <c r="AE149" s="401"/>
      <c r="AF149" s="401"/>
      <c r="AG149" s="401"/>
      <c r="AH149" s="401"/>
      <c r="AI149" s="401"/>
      <c r="AJ149" s="401"/>
    </row>
    <row r="150" spans="1:36">
      <c r="A150" s="109"/>
      <c r="B150" s="112" t="s">
        <v>214</v>
      </c>
      <c r="C150" s="408"/>
      <c r="D150" s="408">
        <v>7</v>
      </c>
      <c r="E150" s="418" t="s">
        <v>149</v>
      </c>
      <c r="F150" s="268"/>
      <c r="G150" s="268"/>
      <c r="H150" s="268"/>
      <c r="I150" s="268"/>
      <c r="J150" s="268"/>
      <c r="K150" s="268"/>
      <c r="L150" s="268"/>
      <c r="M150" s="268"/>
      <c r="N150" s="268"/>
      <c r="O150" s="268"/>
      <c r="P150" s="268"/>
      <c r="Q150" s="268"/>
      <c r="R150" s="268"/>
      <c r="S150" s="268"/>
      <c r="T150" s="268"/>
      <c r="U150" s="268"/>
      <c r="V150" s="268"/>
      <c r="W150" s="268"/>
      <c r="X150" s="268"/>
      <c r="Y150" s="268"/>
      <c r="Z150" s="268"/>
      <c r="AA150" s="268"/>
      <c r="AB150" s="268"/>
      <c r="AC150" s="268"/>
      <c r="AD150" s="268"/>
      <c r="AE150" s="268"/>
      <c r="AF150" s="268"/>
      <c r="AG150" s="268"/>
      <c r="AH150" s="268"/>
      <c r="AI150" s="268"/>
      <c r="AJ150" s="268"/>
    </row>
    <row r="151" spans="1:36">
      <c r="A151" s="109"/>
      <c r="B151" s="112" t="s">
        <v>208</v>
      </c>
      <c r="C151" s="408"/>
      <c r="D151" s="408"/>
      <c r="E151" s="402"/>
      <c r="F151" s="268"/>
      <c r="G151" s="268"/>
      <c r="H151" s="268"/>
      <c r="I151" s="268"/>
      <c r="J151" s="268"/>
      <c r="K151" s="268"/>
      <c r="L151" s="268"/>
      <c r="M151" s="268"/>
      <c r="N151" s="268"/>
      <c r="O151" s="268"/>
      <c r="P151" s="268"/>
      <c r="Q151" s="268"/>
      <c r="R151" s="268"/>
      <c r="S151" s="268"/>
      <c r="T151" s="268"/>
      <c r="U151" s="268"/>
      <c r="V151" s="268"/>
      <c r="W151" s="268"/>
      <c r="X151" s="268"/>
      <c r="Y151" s="268"/>
      <c r="Z151" s="268"/>
      <c r="AA151" s="268"/>
      <c r="AB151" s="268"/>
      <c r="AC151" s="268"/>
      <c r="AD151" s="268"/>
      <c r="AE151" s="268"/>
      <c r="AF151" s="268"/>
      <c r="AG151" s="268"/>
      <c r="AH151" s="268"/>
      <c r="AI151" s="268"/>
      <c r="AJ151" s="268"/>
    </row>
    <row r="152" spans="1:36">
      <c r="A152" s="109"/>
      <c r="B152" s="41" t="s">
        <v>541</v>
      </c>
      <c r="C152" s="408">
        <v>6</v>
      </c>
      <c r="D152" s="408"/>
      <c r="E152" s="418"/>
      <c r="F152" s="268"/>
      <c r="G152" s="268"/>
      <c r="H152" s="268"/>
      <c r="I152" s="268"/>
      <c r="J152" s="268"/>
      <c r="K152" s="268"/>
      <c r="L152" s="268"/>
      <c r="M152" s="268"/>
      <c r="N152" s="268"/>
      <c r="O152" s="268"/>
      <c r="P152" s="268"/>
      <c r="Q152" s="268"/>
      <c r="R152" s="268"/>
      <c r="S152" s="268"/>
      <c r="T152" s="268"/>
      <c r="U152" s="268"/>
      <c r="V152" s="268"/>
      <c r="W152" s="268"/>
      <c r="X152" s="268"/>
      <c r="Y152" s="268"/>
      <c r="Z152" s="268"/>
      <c r="AA152" s="268"/>
      <c r="AB152" s="268"/>
      <c r="AC152" s="268"/>
      <c r="AD152" s="268"/>
      <c r="AE152" s="268"/>
      <c r="AF152" s="268"/>
      <c r="AG152" s="268"/>
      <c r="AH152" s="268"/>
      <c r="AI152" s="268"/>
      <c r="AJ152" s="268"/>
    </row>
    <row r="153" spans="1:36" ht="15.75" thickBot="1">
      <c r="A153" s="109"/>
      <c r="B153" s="41" t="s">
        <v>713</v>
      </c>
      <c r="C153" s="410">
        <v>1</v>
      </c>
      <c r="D153" s="408"/>
      <c r="E153" s="418"/>
      <c r="F153" s="504"/>
      <c r="G153" s="504"/>
      <c r="H153" s="504"/>
      <c r="I153" s="504"/>
      <c r="J153" s="504"/>
      <c r="K153" s="504"/>
      <c r="L153" s="504"/>
      <c r="M153" s="504"/>
      <c r="N153" s="504"/>
      <c r="O153" s="504"/>
      <c r="P153" s="504"/>
      <c r="Q153" s="504"/>
      <c r="R153" s="504"/>
      <c r="S153" s="504"/>
      <c r="T153" s="504"/>
      <c r="U153" s="504"/>
      <c r="V153" s="504"/>
      <c r="W153" s="504"/>
      <c r="X153" s="504"/>
      <c r="Y153" s="504"/>
      <c r="Z153" s="504"/>
      <c r="AA153" s="504"/>
      <c r="AB153" s="504"/>
      <c r="AC153" s="504"/>
      <c r="AD153" s="504"/>
      <c r="AE153" s="504"/>
      <c r="AF153" s="504"/>
      <c r="AG153" s="504"/>
      <c r="AH153" s="504"/>
      <c r="AI153" s="504"/>
      <c r="AJ153" s="504"/>
    </row>
    <row r="154" spans="1:36">
      <c r="A154" s="109"/>
      <c r="B154" s="41"/>
      <c r="C154" s="408">
        <f>SUM(C152:C153)</f>
        <v>7</v>
      </c>
      <c r="D154" s="408"/>
      <c r="E154" s="418"/>
      <c r="F154" s="268"/>
      <c r="G154" s="268"/>
      <c r="H154" s="268"/>
      <c r="I154" s="268"/>
      <c r="J154" s="268"/>
      <c r="K154" s="268"/>
      <c r="L154" s="268"/>
      <c r="M154" s="268"/>
      <c r="N154" s="268"/>
      <c r="O154" s="268"/>
      <c r="P154" s="268"/>
      <c r="Q154" s="268"/>
      <c r="R154" s="268"/>
      <c r="S154" s="268"/>
      <c r="T154" s="268"/>
      <c r="U154" s="268"/>
      <c r="V154" s="268"/>
      <c r="W154" s="268"/>
      <c r="X154" s="268"/>
      <c r="Y154" s="268"/>
      <c r="Z154" s="268"/>
      <c r="AA154" s="268"/>
      <c r="AB154" s="268"/>
      <c r="AC154" s="268"/>
      <c r="AD154" s="268"/>
      <c r="AE154" s="268"/>
      <c r="AF154" s="268"/>
      <c r="AG154" s="268"/>
      <c r="AH154" s="268"/>
      <c r="AI154" s="268"/>
      <c r="AJ154" s="268"/>
    </row>
    <row r="155" spans="1:36">
      <c r="A155" s="109"/>
      <c r="B155" s="41"/>
      <c r="C155" s="408"/>
      <c r="D155" s="408"/>
      <c r="E155" s="418"/>
      <c r="F155" s="504"/>
      <c r="G155" s="504"/>
      <c r="H155" s="504"/>
      <c r="I155" s="504"/>
      <c r="J155" s="504"/>
      <c r="K155" s="504"/>
      <c r="L155" s="504"/>
      <c r="M155" s="504"/>
      <c r="N155" s="504"/>
      <c r="O155" s="504"/>
      <c r="P155" s="504"/>
      <c r="Q155" s="504"/>
      <c r="R155" s="504"/>
      <c r="S155" s="504"/>
      <c r="T155" s="504"/>
      <c r="U155" s="504"/>
      <c r="V155" s="504"/>
      <c r="W155" s="504"/>
      <c r="X155" s="504"/>
      <c r="Y155" s="504"/>
      <c r="Z155" s="504"/>
      <c r="AA155" s="504"/>
      <c r="AB155" s="504"/>
      <c r="AC155" s="504"/>
      <c r="AD155" s="504"/>
      <c r="AE155" s="504"/>
      <c r="AF155" s="504"/>
      <c r="AG155" s="504"/>
      <c r="AH155" s="504"/>
      <c r="AI155" s="504"/>
      <c r="AJ155" s="504"/>
    </row>
    <row r="156" spans="1:36">
      <c r="A156" s="109"/>
      <c r="B156" s="113" t="s">
        <v>227</v>
      </c>
      <c r="C156" s="408"/>
      <c r="D156" s="408">
        <v>49</v>
      </c>
      <c r="E156" s="418" t="s">
        <v>149</v>
      </c>
      <c r="F156" s="268"/>
      <c r="G156" s="268"/>
      <c r="H156" s="268"/>
      <c r="I156" s="268"/>
      <c r="J156" s="268"/>
      <c r="K156" s="268"/>
      <c r="L156" s="268"/>
      <c r="M156" s="268"/>
      <c r="N156" s="268"/>
      <c r="O156" s="268"/>
      <c r="P156" s="268"/>
      <c r="Q156" s="268"/>
      <c r="R156" s="268"/>
      <c r="S156" s="268"/>
      <c r="T156" s="268"/>
      <c r="U156" s="268"/>
      <c r="V156" s="268"/>
      <c r="W156" s="268"/>
      <c r="X156" s="268"/>
      <c r="Y156" s="268"/>
      <c r="Z156" s="268"/>
      <c r="AA156" s="268"/>
      <c r="AB156" s="268"/>
      <c r="AC156" s="268"/>
      <c r="AD156" s="268"/>
      <c r="AE156" s="268"/>
      <c r="AF156" s="268"/>
      <c r="AG156" s="268"/>
      <c r="AH156" s="268"/>
      <c r="AI156" s="268"/>
      <c r="AJ156" s="268"/>
    </row>
    <row r="157" spans="1:36">
      <c r="A157" s="109"/>
      <c r="B157" s="41" t="s">
        <v>643</v>
      </c>
      <c r="C157" s="408">
        <v>49</v>
      </c>
      <c r="D157" s="408"/>
      <c r="E157" s="402"/>
      <c r="F157" s="268"/>
      <c r="G157" s="268"/>
      <c r="H157" s="268"/>
      <c r="I157" s="268"/>
      <c r="J157" s="268"/>
      <c r="K157" s="268"/>
      <c r="L157" s="268"/>
      <c r="M157" s="268"/>
      <c r="N157" s="268"/>
      <c r="O157" s="268"/>
      <c r="P157" s="268"/>
      <c r="Q157" s="268"/>
      <c r="R157" s="268"/>
      <c r="S157" s="268"/>
      <c r="T157" s="268"/>
      <c r="U157" s="268"/>
      <c r="V157" s="268"/>
      <c r="W157" s="268"/>
      <c r="X157" s="268"/>
      <c r="Y157" s="268"/>
      <c r="Z157" s="268"/>
      <c r="AA157" s="268"/>
      <c r="AB157" s="268"/>
      <c r="AC157" s="268"/>
      <c r="AD157" s="268"/>
      <c r="AE157" s="268"/>
      <c r="AF157" s="268"/>
      <c r="AG157" s="268"/>
      <c r="AH157" s="268"/>
      <c r="AI157" s="268"/>
      <c r="AJ157" s="268"/>
    </row>
    <row r="158" spans="1:36" ht="15.75" thickBot="1">
      <c r="A158" s="109"/>
      <c r="B158" s="41" t="s">
        <v>713</v>
      </c>
      <c r="C158" s="410">
        <v>1</v>
      </c>
      <c r="D158" s="408"/>
      <c r="E158" s="418"/>
      <c r="F158" s="268"/>
      <c r="G158" s="268"/>
      <c r="H158" s="268"/>
      <c r="I158" s="268"/>
      <c r="J158" s="268"/>
      <c r="K158" s="268"/>
      <c r="L158" s="268"/>
      <c r="M158" s="268"/>
      <c r="N158" s="268"/>
      <c r="O158" s="268"/>
      <c r="P158" s="268"/>
      <c r="Q158" s="268"/>
      <c r="R158" s="268"/>
      <c r="S158" s="268"/>
      <c r="T158" s="268"/>
      <c r="U158" s="268"/>
      <c r="V158" s="268"/>
      <c r="W158" s="268"/>
      <c r="X158" s="268"/>
      <c r="Y158" s="268"/>
      <c r="Z158" s="268"/>
      <c r="AA158" s="268"/>
      <c r="AB158" s="268"/>
      <c r="AC158" s="268"/>
      <c r="AD158" s="268"/>
      <c r="AE158" s="268"/>
      <c r="AF158" s="268"/>
      <c r="AG158" s="268"/>
      <c r="AH158" s="268"/>
      <c r="AI158" s="268"/>
      <c r="AJ158" s="268"/>
    </row>
    <row r="159" spans="1:36">
      <c r="A159" s="109"/>
      <c r="B159" s="41"/>
      <c r="C159" s="408">
        <f>SUM(C157:C158)</f>
        <v>50</v>
      </c>
      <c r="D159" s="408"/>
      <c r="E159" s="418"/>
      <c r="F159" s="268"/>
      <c r="G159" s="268"/>
      <c r="H159" s="268"/>
      <c r="I159" s="268"/>
      <c r="J159" s="268"/>
      <c r="K159" s="268"/>
      <c r="L159" s="268"/>
      <c r="M159" s="268"/>
      <c r="N159" s="268"/>
      <c r="O159" s="268"/>
      <c r="P159" s="268"/>
      <c r="Q159" s="268"/>
      <c r="R159" s="268"/>
      <c r="S159" s="268"/>
      <c r="T159" s="268"/>
      <c r="U159" s="268"/>
      <c r="V159" s="268"/>
      <c r="W159" s="268"/>
      <c r="X159" s="268"/>
      <c r="Y159" s="268"/>
      <c r="Z159" s="268"/>
      <c r="AA159" s="268"/>
      <c r="AB159" s="268"/>
      <c r="AC159" s="268"/>
      <c r="AD159" s="268"/>
      <c r="AE159" s="268"/>
      <c r="AF159" s="268"/>
      <c r="AG159" s="268"/>
      <c r="AH159" s="268"/>
      <c r="AI159" s="268"/>
      <c r="AJ159" s="268"/>
    </row>
    <row r="160" spans="1:36">
      <c r="A160" s="109"/>
      <c r="B160" s="41" t="s">
        <v>446</v>
      </c>
      <c r="C160" s="408"/>
      <c r="D160" s="408">
        <v>30</v>
      </c>
      <c r="E160" s="418" t="s">
        <v>149</v>
      </c>
      <c r="F160" s="268"/>
      <c r="G160" s="268"/>
      <c r="H160" s="268"/>
      <c r="I160" s="268"/>
      <c r="J160" s="268"/>
      <c r="K160" s="268"/>
      <c r="L160" s="268"/>
      <c r="M160" s="268"/>
      <c r="N160" s="268"/>
      <c r="O160" s="268"/>
      <c r="P160" s="268"/>
      <c r="Q160" s="268"/>
      <c r="R160" s="268"/>
      <c r="S160" s="268"/>
      <c r="T160" s="268"/>
      <c r="U160" s="268"/>
      <c r="V160" s="268"/>
      <c r="W160" s="268"/>
      <c r="X160" s="268"/>
      <c r="Y160" s="268"/>
      <c r="Z160" s="268"/>
      <c r="AA160" s="268"/>
      <c r="AB160" s="268"/>
      <c r="AC160" s="268"/>
      <c r="AD160" s="268"/>
      <c r="AE160" s="268"/>
      <c r="AF160" s="268"/>
      <c r="AG160" s="268"/>
      <c r="AH160" s="268"/>
      <c r="AI160" s="268"/>
      <c r="AJ160" s="268"/>
    </row>
    <row r="161" spans="1:36">
      <c r="A161" s="109"/>
      <c r="B161" s="41" t="s">
        <v>642</v>
      </c>
      <c r="C161" s="408">
        <v>30</v>
      </c>
      <c r="D161" s="408"/>
      <c r="E161" s="418"/>
      <c r="F161" s="268"/>
      <c r="G161" s="268"/>
      <c r="H161" s="268"/>
      <c r="I161" s="268"/>
      <c r="J161" s="268"/>
      <c r="K161" s="268"/>
      <c r="L161" s="268"/>
      <c r="M161" s="268"/>
      <c r="N161" s="268"/>
      <c r="O161" s="268"/>
      <c r="P161" s="268"/>
      <c r="Q161" s="268"/>
      <c r="R161" s="268"/>
      <c r="S161" s="268"/>
      <c r="T161" s="268"/>
      <c r="U161" s="268"/>
      <c r="V161" s="268"/>
      <c r="W161" s="268"/>
      <c r="X161" s="268"/>
      <c r="Y161" s="268"/>
      <c r="Z161" s="268"/>
      <c r="AA161" s="268"/>
      <c r="AB161" s="268"/>
      <c r="AC161" s="268"/>
      <c r="AD161" s="268"/>
      <c r="AE161" s="268"/>
      <c r="AF161" s="268"/>
      <c r="AG161" s="268"/>
      <c r="AH161" s="268"/>
      <c r="AI161" s="268"/>
      <c r="AJ161" s="268"/>
    </row>
    <row r="162" spans="1:36">
      <c r="A162" s="109"/>
      <c r="B162" s="112"/>
      <c r="C162" s="408"/>
      <c r="D162" s="408"/>
      <c r="E162" s="418"/>
      <c r="F162" s="268"/>
      <c r="G162" s="268"/>
      <c r="H162" s="268"/>
      <c r="I162" s="268"/>
      <c r="J162" s="268"/>
      <c r="K162" s="268"/>
      <c r="L162" s="268"/>
      <c r="M162" s="268"/>
      <c r="N162" s="268"/>
      <c r="O162" s="268"/>
      <c r="P162" s="268"/>
      <c r="Q162" s="268"/>
      <c r="R162" s="268"/>
      <c r="S162" s="268"/>
      <c r="T162" s="268"/>
      <c r="U162" s="268"/>
      <c r="V162" s="268"/>
      <c r="W162" s="268"/>
      <c r="X162" s="268"/>
      <c r="Y162" s="268"/>
      <c r="Z162" s="268"/>
      <c r="AA162" s="268"/>
      <c r="AB162" s="268"/>
      <c r="AC162" s="268"/>
      <c r="AD162" s="268"/>
      <c r="AE162" s="268"/>
      <c r="AF162" s="268"/>
      <c r="AG162" s="268"/>
      <c r="AH162" s="268"/>
      <c r="AI162" s="268"/>
      <c r="AJ162" s="268"/>
    </row>
    <row r="163" spans="1:36">
      <c r="A163" s="109"/>
      <c r="B163" s="41" t="s">
        <v>226</v>
      </c>
      <c r="C163" s="408"/>
      <c r="D163" s="408">
        <v>150</v>
      </c>
      <c r="E163" s="418" t="s">
        <v>149</v>
      </c>
      <c r="F163" s="268"/>
      <c r="G163" s="268"/>
      <c r="H163" s="268"/>
      <c r="I163" s="268"/>
      <c r="J163" s="268"/>
      <c r="K163" s="268"/>
      <c r="L163" s="268"/>
      <c r="M163" s="268"/>
      <c r="N163" s="268"/>
      <c r="O163" s="268"/>
      <c r="P163" s="268"/>
      <c r="Q163" s="268"/>
      <c r="R163" s="268"/>
      <c r="S163" s="268"/>
      <c r="T163" s="268"/>
      <c r="U163" s="268"/>
      <c r="V163" s="268"/>
      <c r="W163" s="268"/>
      <c r="X163" s="268"/>
      <c r="Y163" s="268"/>
      <c r="Z163" s="268"/>
      <c r="AA163" s="268"/>
      <c r="AB163" s="268"/>
      <c r="AC163" s="268"/>
      <c r="AD163" s="268"/>
      <c r="AE163" s="268"/>
      <c r="AF163" s="268"/>
      <c r="AG163" s="268"/>
      <c r="AH163" s="268"/>
      <c r="AI163" s="268"/>
      <c r="AJ163" s="268"/>
    </row>
    <row r="164" spans="1:36">
      <c r="A164" s="109"/>
      <c r="B164" s="41" t="s">
        <v>643</v>
      </c>
      <c r="C164" s="408">
        <v>147</v>
      </c>
      <c r="D164" s="408"/>
      <c r="E164" s="418"/>
      <c r="F164" s="268"/>
      <c r="G164" s="268"/>
      <c r="H164" s="268"/>
      <c r="I164" s="268"/>
      <c r="J164" s="268"/>
      <c r="K164" s="268"/>
      <c r="L164" s="268"/>
      <c r="M164" s="268"/>
      <c r="N164" s="268"/>
      <c r="O164" s="268"/>
      <c r="P164" s="268"/>
      <c r="Q164" s="268"/>
      <c r="R164" s="268"/>
      <c r="S164" s="268"/>
      <c r="T164" s="268"/>
      <c r="U164" s="268"/>
      <c r="V164" s="268"/>
      <c r="W164" s="268"/>
      <c r="X164" s="268"/>
      <c r="Y164" s="268"/>
      <c r="Z164" s="268"/>
      <c r="AA164" s="268"/>
      <c r="AB164" s="268"/>
      <c r="AC164" s="268"/>
      <c r="AD164" s="268"/>
      <c r="AE164" s="268"/>
      <c r="AF164" s="268"/>
      <c r="AG164" s="268"/>
      <c r="AH164" s="268"/>
      <c r="AI164" s="268"/>
      <c r="AJ164" s="268"/>
    </row>
    <row r="165" spans="1:36" ht="15.75" thickBot="1">
      <c r="A165" s="109"/>
      <c r="B165" s="41" t="s">
        <v>713</v>
      </c>
      <c r="C165" s="410">
        <v>3</v>
      </c>
      <c r="D165" s="408"/>
      <c r="E165" s="418"/>
      <c r="F165" s="268"/>
      <c r="G165" s="268"/>
      <c r="H165" s="268"/>
      <c r="I165" s="268"/>
      <c r="J165" s="268"/>
      <c r="K165" s="268"/>
      <c r="L165" s="268"/>
      <c r="M165" s="268"/>
      <c r="N165" s="268"/>
      <c r="O165" s="268"/>
      <c r="P165" s="268"/>
      <c r="Q165" s="268"/>
      <c r="R165" s="268"/>
      <c r="S165" s="268"/>
      <c r="T165" s="268"/>
      <c r="U165" s="268"/>
      <c r="V165" s="268"/>
      <c r="W165" s="268"/>
      <c r="X165" s="268"/>
      <c r="Y165" s="268"/>
      <c r="Z165" s="268"/>
      <c r="AA165" s="268"/>
      <c r="AB165" s="268"/>
      <c r="AC165" s="268"/>
      <c r="AD165" s="268"/>
      <c r="AE165" s="268"/>
      <c r="AF165" s="268"/>
      <c r="AG165" s="268"/>
      <c r="AH165" s="268"/>
      <c r="AI165" s="268"/>
      <c r="AJ165" s="268"/>
    </row>
    <row r="166" spans="1:36">
      <c r="A166" s="109"/>
      <c r="B166" s="112"/>
      <c r="C166" s="408">
        <f>SUM(C164:C165)</f>
        <v>150</v>
      </c>
      <c r="D166" s="408"/>
      <c r="E166" s="418"/>
      <c r="F166" s="268"/>
      <c r="G166" s="268"/>
      <c r="H166" s="268"/>
      <c r="I166" s="268"/>
      <c r="J166" s="268"/>
      <c r="K166" s="268"/>
      <c r="L166" s="268"/>
      <c r="M166" s="268"/>
      <c r="N166" s="268"/>
      <c r="O166" s="268"/>
      <c r="P166" s="268"/>
      <c r="Q166" s="268"/>
      <c r="R166" s="268"/>
      <c r="S166" s="268"/>
      <c r="T166" s="268"/>
      <c r="U166" s="268"/>
      <c r="V166" s="268"/>
      <c r="W166" s="268"/>
      <c r="X166" s="268"/>
      <c r="Y166" s="268"/>
      <c r="Z166" s="268"/>
      <c r="AA166" s="268"/>
      <c r="AB166" s="268"/>
      <c r="AC166" s="268"/>
      <c r="AD166" s="268"/>
      <c r="AE166" s="268"/>
      <c r="AF166" s="268"/>
      <c r="AG166" s="268"/>
      <c r="AH166" s="268"/>
      <c r="AI166" s="268"/>
      <c r="AJ166" s="268"/>
    </row>
    <row r="167" spans="1:36">
      <c r="A167" s="109"/>
      <c r="B167" s="112"/>
      <c r="C167" s="408"/>
      <c r="D167" s="408"/>
      <c r="E167" s="402"/>
      <c r="F167" s="268"/>
      <c r="G167" s="268"/>
      <c r="H167" s="268"/>
      <c r="I167" s="268"/>
      <c r="J167" s="268"/>
      <c r="K167" s="268"/>
      <c r="L167" s="268"/>
      <c r="M167" s="268"/>
      <c r="N167" s="268"/>
      <c r="O167" s="268"/>
      <c r="P167" s="268"/>
      <c r="Q167" s="268"/>
      <c r="R167" s="268"/>
      <c r="S167" s="268"/>
      <c r="T167" s="268"/>
      <c r="U167" s="268"/>
      <c r="V167" s="268"/>
      <c r="W167" s="268"/>
      <c r="X167" s="268"/>
      <c r="Y167" s="268"/>
      <c r="Z167" s="268"/>
      <c r="AA167" s="268"/>
      <c r="AB167" s="268"/>
      <c r="AC167" s="268"/>
      <c r="AD167" s="268"/>
      <c r="AE167" s="268"/>
      <c r="AF167" s="268"/>
      <c r="AG167" s="268"/>
      <c r="AH167" s="268"/>
      <c r="AI167" s="268"/>
      <c r="AJ167" s="268"/>
    </row>
    <row r="168" spans="1:36">
      <c r="A168" s="109"/>
      <c r="B168" s="108" t="s">
        <v>194</v>
      </c>
      <c r="C168" s="408"/>
      <c r="D168" s="408">
        <v>8</v>
      </c>
      <c r="E168" s="418" t="s">
        <v>149</v>
      </c>
      <c r="F168" s="268"/>
      <c r="G168" s="268"/>
      <c r="H168" s="268"/>
      <c r="I168" s="268"/>
      <c r="J168" s="268"/>
      <c r="K168" s="268"/>
      <c r="L168" s="268"/>
      <c r="M168" s="268"/>
      <c r="N168" s="268"/>
      <c r="O168" s="268"/>
      <c r="P168" s="268"/>
      <c r="Q168" s="268"/>
      <c r="R168" s="268"/>
      <c r="S168" s="268"/>
      <c r="T168" s="268"/>
      <c r="U168" s="268"/>
      <c r="V168" s="268"/>
      <c r="W168" s="268"/>
      <c r="X168" s="268"/>
      <c r="Y168" s="268"/>
      <c r="Z168" s="268"/>
      <c r="AA168" s="268"/>
      <c r="AB168" s="268"/>
      <c r="AC168" s="268"/>
      <c r="AD168" s="268"/>
      <c r="AE168" s="268"/>
      <c r="AF168" s="268"/>
      <c r="AG168" s="268"/>
      <c r="AH168" s="268"/>
      <c r="AI168" s="268"/>
      <c r="AJ168" s="268"/>
    </row>
    <row r="169" spans="1:36">
      <c r="A169" s="109"/>
      <c r="B169" s="41" t="s">
        <v>713</v>
      </c>
      <c r="C169" s="408">
        <v>8</v>
      </c>
      <c r="D169" s="408"/>
      <c r="E169" s="418"/>
      <c r="F169" s="268"/>
      <c r="G169" s="268"/>
      <c r="H169" s="268"/>
      <c r="I169" s="268"/>
      <c r="J169" s="268"/>
      <c r="K169" s="268"/>
      <c r="L169" s="268"/>
      <c r="M169" s="268"/>
      <c r="N169" s="268"/>
      <c r="O169" s="268"/>
      <c r="P169" s="268"/>
      <c r="Q169" s="268"/>
      <c r="R169" s="268"/>
      <c r="S169" s="268"/>
      <c r="T169" s="268"/>
      <c r="U169" s="268"/>
      <c r="V169" s="268"/>
      <c r="W169" s="268"/>
      <c r="X169" s="268"/>
      <c r="Y169" s="268"/>
      <c r="Z169" s="268"/>
      <c r="AA169" s="268"/>
      <c r="AB169" s="268"/>
      <c r="AC169" s="268"/>
      <c r="AD169" s="268"/>
      <c r="AE169" s="268"/>
      <c r="AF169" s="268"/>
      <c r="AG169" s="268"/>
      <c r="AH169" s="268"/>
      <c r="AI169" s="268"/>
      <c r="AJ169" s="268"/>
    </row>
    <row r="170" spans="1:36">
      <c r="A170" s="109"/>
      <c r="B170" s="112"/>
      <c r="C170" s="408"/>
      <c r="D170" s="408"/>
      <c r="E170" s="418"/>
      <c r="F170" s="268"/>
      <c r="G170" s="268"/>
      <c r="H170" s="268"/>
      <c r="I170" s="268"/>
      <c r="J170" s="268"/>
      <c r="K170" s="268"/>
      <c r="L170" s="268"/>
      <c r="M170" s="268"/>
      <c r="N170" s="268"/>
      <c r="O170" s="268"/>
      <c r="P170" s="268"/>
      <c r="Q170" s="268"/>
      <c r="R170" s="268"/>
      <c r="S170" s="268"/>
      <c r="T170" s="268"/>
      <c r="U170" s="268"/>
      <c r="V170" s="268"/>
      <c r="W170" s="268"/>
      <c r="X170" s="268"/>
      <c r="Y170" s="268"/>
      <c r="Z170" s="268"/>
      <c r="AA170" s="268"/>
      <c r="AB170" s="268"/>
      <c r="AC170" s="268"/>
      <c r="AD170" s="268"/>
      <c r="AE170" s="268"/>
      <c r="AF170" s="268"/>
      <c r="AG170" s="268"/>
      <c r="AH170" s="268"/>
      <c r="AI170" s="268"/>
      <c r="AJ170" s="268"/>
    </row>
    <row r="171" spans="1:36">
      <c r="A171" s="109"/>
      <c r="B171" s="107" t="s">
        <v>447</v>
      </c>
      <c r="C171" s="408"/>
      <c r="D171" s="408">
        <v>22.5</v>
      </c>
      <c r="E171" s="418" t="s">
        <v>108</v>
      </c>
      <c r="F171" s="268"/>
      <c r="G171" s="268"/>
      <c r="H171" s="268"/>
      <c r="I171" s="268"/>
      <c r="J171" s="268"/>
      <c r="K171" s="268"/>
      <c r="L171" s="268"/>
      <c r="M171" s="268"/>
      <c r="N171" s="268"/>
      <c r="O171" s="268"/>
      <c r="P171" s="268"/>
      <c r="Q171" s="268"/>
      <c r="R171" s="268"/>
      <c r="S171" s="268"/>
      <c r="T171" s="268"/>
      <c r="U171" s="268"/>
      <c r="V171" s="268"/>
      <c r="W171" s="268"/>
      <c r="X171" s="268"/>
      <c r="Y171" s="268"/>
      <c r="Z171" s="268"/>
      <c r="AA171" s="268"/>
      <c r="AB171" s="268"/>
      <c r="AC171" s="268"/>
      <c r="AD171" s="268"/>
      <c r="AE171" s="268"/>
      <c r="AF171" s="268"/>
      <c r="AG171" s="268"/>
      <c r="AH171" s="268"/>
      <c r="AI171" s="268"/>
      <c r="AJ171" s="268"/>
    </row>
    <row r="172" spans="1:36">
      <c r="A172" s="109"/>
      <c r="B172" s="41" t="s">
        <v>642</v>
      </c>
      <c r="C172" s="408">
        <v>22.5</v>
      </c>
      <c r="D172" s="408"/>
      <c r="E172" s="418"/>
      <c r="F172" s="268"/>
      <c r="G172" s="268"/>
      <c r="H172" s="268"/>
      <c r="I172" s="268"/>
      <c r="J172" s="268"/>
      <c r="K172" s="268"/>
      <c r="L172" s="268"/>
      <c r="M172" s="268"/>
      <c r="N172" s="268"/>
      <c r="O172" s="268"/>
      <c r="P172" s="268"/>
      <c r="Q172" s="268"/>
      <c r="R172" s="268"/>
      <c r="S172" s="268"/>
      <c r="T172" s="268"/>
      <c r="U172" s="268"/>
      <c r="V172" s="268"/>
      <c r="W172" s="268"/>
      <c r="X172" s="268"/>
      <c r="Y172" s="268"/>
      <c r="Z172" s="268"/>
      <c r="AA172" s="268"/>
      <c r="AB172" s="268"/>
      <c r="AC172" s="268"/>
      <c r="AD172" s="268"/>
      <c r="AE172" s="268"/>
      <c r="AF172" s="268"/>
      <c r="AG172" s="268"/>
      <c r="AH172" s="268"/>
      <c r="AI172" s="268"/>
      <c r="AJ172" s="268"/>
    </row>
    <row r="173" spans="1:36" ht="15.75" customHeight="1">
      <c r="A173" s="109"/>
      <c r="B173" s="112"/>
      <c r="C173" s="408"/>
      <c r="D173" s="408"/>
      <c r="E173" s="418"/>
      <c r="F173" s="268"/>
      <c r="G173" s="268"/>
      <c r="H173" s="268"/>
      <c r="I173" s="268"/>
      <c r="J173" s="268"/>
      <c r="K173" s="268"/>
      <c r="L173" s="268"/>
      <c r="M173" s="268"/>
      <c r="N173" s="268"/>
      <c r="O173" s="268"/>
      <c r="P173" s="268"/>
      <c r="Q173" s="268"/>
      <c r="R173" s="268"/>
      <c r="S173" s="268"/>
      <c r="T173" s="268"/>
      <c r="U173" s="268"/>
      <c r="V173" s="268"/>
      <c r="W173" s="268"/>
      <c r="X173" s="268"/>
      <c r="Y173" s="268"/>
      <c r="Z173" s="268"/>
      <c r="AA173" s="268"/>
      <c r="AB173" s="268"/>
      <c r="AC173" s="268"/>
      <c r="AD173" s="268"/>
      <c r="AE173" s="268"/>
      <c r="AF173" s="268"/>
      <c r="AG173" s="268"/>
      <c r="AH173" s="268"/>
      <c r="AI173" s="268"/>
      <c r="AJ173" s="268"/>
    </row>
    <row r="174" spans="1:36">
      <c r="A174" s="109"/>
      <c r="B174" s="107" t="s">
        <v>453</v>
      </c>
      <c r="C174" s="408"/>
      <c r="D174" s="408">
        <v>90.2</v>
      </c>
      <c r="E174" s="418" t="s">
        <v>108</v>
      </c>
      <c r="F174" s="268"/>
      <c r="G174" s="268"/>
      <c r="H174" s="268"/>
      <c r="I174" s="268"/>
      <c r="J174" s="268"/>
      <c r="K174" s="268"/>
      <c r="L174" s="268"/>
      <c r="M174" s="268"/>
      <c r="N174" s="268"/>
      <c r="O174" s="268"/>
      <c r="P174" s="268"/>
      <c r="Q174" s="268"/>
      <c r="R174" s="268"/>
      <c r="S174" s="268"/>
      <c r="T174" s="268"/>
      <c r="U174" s="268"/>
      <c r="V174" s="268"/>
      <c r="W174" s="268"/>
      <c r="X174" s="268"/>
      <c r="Y174" s="268"/>
      <c r="Z174" s="268"/>
      <c r="AA174" s="268"/>
      <c r="AB174" s="268"/>
      <c r="AC174" s="268"/>
      <c r="AD174" s="268"/>
      <c r="AE174" s="268"/>
      <c r="AF174" s="268"/>
      <c r="AG174" s="268"/>
      <c r="AH174" s="268"/>
      <c r="AI174" s="268"/>
      <c r="AJ174" s="268"/>
    </row>
    <row r="175" spans="1:36">
      <c r="A175" s="109"/>
      <c r="B175" s="41" t="s">
        <v>643</v>
      </c>
      <c r="C175" s="408">
        <v>88.2</v>
      </c>
      <c r="D175" s="408"/>
      <c r="E175" s="418"/>
      <c r="F175" s="268"/>
      <c r="G175" s="268"/>
      <c r="H175" s="268"/>
      <c r="I175" s="268"/>
      <c r="J175" s="268"/>
      <c r="K175" s="268"/>
      <c r="L175" s="268"/>
      <c r="M175" s="268"/>
      <c r="N175" s="268"/>
      <c r="O175" s="268"/>
      <c r="P175" s="268"/>
      <c r="Q175" s="268"/>
      <c r="R175" s="268"/>
      <c r="S175" s="268"/>
      <c r="T175" s="268"/>
      <c r="U175" s="268"/>
      <c r="V175" s="268"/>
      <c r="W175" s="268"/>
      <c r="X175" s="268"/>
      <c r="Y175" s="268"/>
      <c r="Z175" s="268"/>
      <c r="AA175" s="268"/>
      <c r="AB175" s="268"/>
      <c r="AC175" s="268"/>
      <c r="AD175" s="268"/>
      <c r="AE175" s="268"/>
      <c r="AF175" s="268"/>
      <c r="AG175" s="268"/>
      <c r="AH175" s="268"/>
      <c r="AI175" s="268"/>
      <c r="AJ175" s="268"/>
    </row>
    <row r="176" spans="1:36" ht="15.75" thickBot="1">
      <c r="A176" s="109"/>
      <c r="B176" s="41" t="s">
        <v>713</v>
      </c>
      <c r="C176" s="410">
        <v>2</v>
      </c>
      <c r="D176" s="408"/>
      <c r="E176" s="418"/>
      <c r="F176" s="268"/>
      <c r="G176" s="268"/>
      <c r="H176" s="268"/>
      <c r="I176" s="268"/>
      <c r="J176" s="268"/>
      <c r="K176" s="268"/>
      <c r="L176" s="268"/>
      <c r="M176" s="268"/>
      <c r="N176" s="268"/>
      <c r="O176" s="268"/>
      <c r="P176" s="268"/>
      <c r="Q176" s="268"/>
      <c r="R176" s="268"/>
      <c r="S176" s="268"/>
      <c r="T176" s="268"/>
      <c r="U176" s="268"/>
      <c r="V176" s="268"/>
      <c r="W176" s="268"/>
      <c r="X176" s="268"/>
      <c r="Y176" s="268"/>
      <c r="Z176" s="268"/>
      <c r="AA176" s="268"/>
      <c r="AB176" s="268"/>
      <c r="AC176" s="268"/>
      <c r="AD176" s="268"/>
      <c r="AE176" s="268"/>
      <c r="AF176" s="268"/>
      <c r="AG176" s="268"/>
      <c r="AH176" s="268"/>
      <c r="AI176" s="268"/>
      <c r="AJ176" s="268"/>
    </row>
    <row r="177" spans="1:36">
      <c r="A177" s="109"/>
      <c r="B177" s="112"/>
      <c r="C177" s="408">
        <f>SUM(C175:C176)</f>
        <v>90.2</v>
      </c>
      <c r="D177" s="408"/>
      <c r="E177" s="418"/>
      <c r="F177" s="268"/>
      <c r="G177" s="268"/>
      <c r="H177" s="268"/>
      <c r="I177" s="268"/>
      <c r="J177" s="268"/>
      <c r="K177" s="268"/>
      <c r="L177" s="268"/>
      <c r="M177" s="268"/>
      <c r="N177" s="268"/>
      <c r="O177" s="268"/>
      <c r="P177" s="268"/>
      <c r="Q177" s="268"/>
      <c r="R177" s="268"/>
      <c r="S177" s="268"/>
      <c r="T177" s="268"/>
      <c r="U177" s="268"/>
      <c r="V177" s="268"/>
      <c r="W177" s="268"/>
      <c r="X177" s="268"/>
      <c r="Y177" s="268"/>
      <c r="Z177" s="268"/>
      <c r="AA177" s="268"/>
      <c r="AB177" s="268"/>
      <c r="AC177" s="268"/>
      <c r="AD177" s="268"/>
      <c r="AE177" s="268"/>
      <c r="AF177" s="268"/>
      <c r="AG177" s="268"/>
      <c r="AH177" s="268"/>
      <c r="AI177" s="268"/>
      <c r="AJ177" s="268"/>
    </row>
    <row r="178" spans="1:36">
      <c r="A178" s="109"/>
      <c r="B178" s="107" t="s">
        <v>456</v>
      </c>
      <c r="C178" s="408"/>
      <c r="D178" s="408">
        <v>23</v>
      </c>
      <c r="E178" s="418" t="s">
        <v>108</v>
      </c>
      <c r="F178" s="268"/>
      <c r="G178" s="268"/>
      <c r="H178" s="268"/>
      <c r="I178" s="268"/>
      <c r="J178" s="268"/>
      <c r="K178" s="268"/>
      <c r="L178" s="268"/>
      <c r="M178" s="268"/>
      <c r="N178" s="268"/>
      <c r="O178" s="268"/>
      <c r="P178" s="268"/>
      <c r="Q178" s="268"/>
      <c r="R178" s="268"/>
      <c r="S178" s="268"/>
      <c r="T178" s="268"/>
      <c r="U178" s="268"/>
      <c r="V178" s="268"/>
      <c r="W178" s="268"/>
      <c r="X178" s="268"/>
      <c r="Y178" s="268"/>
      <c r="Z178" s="268"/>
      <c r="AA178" s="268"/>
      <c r="AB178" s="268"/>
      <c r="AC178" s="268"/>
      <c r="AD178" s="268"/>
      <c r="AE178" s="268"/>
      <c r="AF178" s="268"/>
      <c r="AG178" s="268"/>
      <c r="AH178" s="268"/>
      <c r="AI178" s="268"/>
      <c r="AJ178" s="268"/>
    </row>
    <row r="179" spans="1:36">
      <c r="A179" s="109"/>
      <c r="B179" s="41" t="s">
        <v>713</v>
      </c>
      <c r="C179" s="408">
        <v>23</v>
      </c>
      <c r="D179" s="408"/>
      <c r="E179" s="418"/>
      <c r="F179" s="268"/>
      <c r="G179" s="268"/>
      <c r="H179" s="268"/>
      <c r="I179" s="268"/>
      <c r="J179" s="268"/>
      <c r="K179" s="268"/>
      <c r="L179" s="268"/>
      <c r="M179" s="268"/>
      <c r="N179" s="268"/>
      <c r="O179" s="268"/>
      <c r="P179" s="268"/>
      <c r="Q179" s="268"/>
      <c r="R179" s="268"/>
      <c r="S179" s="268"/>
      <c r="T179" s="268"/>
      <c r="U179" s="268"/>
      <c r="V179" s="268"/>
      <c r="W179" s="268"/>
      <c r="X179" s="268"/>
      <c r="Y179" s="268"/>
      <c r="Z179" s="268"/>
      <c r="AA179" s="268"/>
      <c r="AB179" s="268"/>
      <c r="AC179" s="268"/>
      <c r="AD179" s="268"/>
      <c r="AE179" s="268"/>
      <c r="AF179" s="268"/>
      <c r="AG179" s="268"/>
      <c r="AH179" s="268"/>
      <c r="AI179" s="268"/>
      <c r="AJ179" s="268"/>
    </row>
    <row r="180" spans="1:36">
      <c r="A180" s="109"/>
      <c r="B180" s="406"/>
      <c r="C180" s="408"/>
      <c r="D180" s="408"/>
      <c r="E180" s="418"/>
      <c r="F180" s="268"/>
      <c r="G180" s="268"/>
      <c r="H180" s="268"/>
      <c r="I180" s="268"/>
      <c r="J180" s="268"/>
      <c r="K180" s="268"/>
      <c r="L180" s="268"/>
      <c r="M180" s="268"/>
      <c r="N180" s="268"/>
      <c r="O180" s="268"/>
      <c r="P180" s="268"/>
      <c r="Q180" s="268"/>
      <c r="R180" s="268"/>
      <c r="S180" s="268"/>
      <c r="T180" s="268"/>
      <c r="U180" s="268"/>
      <c r="V180" s="268"/>
      <c r="W180" s="268"/>
      <c r="X180" s="268"/>
      <c r="Y180" s="268"/>
      <c r="Z180" s="268"/>
      <c r="AA180" s="268"/>
      <c r="AB180" s="268"/>
      <c r="AC180" s="268"/>
      <c r="AD180" s="268"/>
      <c r="AE180" s="268"/>
      <c r="AF180" s="268"/>
      <c r="AG180" s="268"/>
      <c r="AH180" s="268"/>
      <c r="AI180" s="268"/>
      <c r="AJ180" s="268"/>
    </row>
    <row r="181" spans="1:36">
      <c r="A181" s="109"/>
      <c r="B181" s="109" t="s">
        <v>448</v>
      </c>
      <c r="C181" s="408"/>
      <c r="D181" s="408">
        <v>15</v>
      </c>
      <c r="E181" s="418" t="s">
        <v>149</v>
      </c>
      <c r="F181" s="268"/>
      <c r="G181" s="268"/>
      <c r="H181" s="268"/>
      <c r="I181" s="268"/>
      <c r="J181" s="268"/>
      <c r="K181" s="268"/>
      <c r="L181" s="268"/>
      <c r="M181" s="268"/>
      <c r="N181" s="268"/>
      <c r="O181" s="268"/>
      <c r="P181" s="268"/>
      <c r="Q181" s="268"/>
      <c r="R181" s="268"/>
      <c r="S181" s="268"/>
      <c r="T181" s="268"/>
      <c r="U181" s="268"/>
      <c r="V181" s="268"/>
      <c r="W181" s="268"/>
      <c r="X181" s="268"/>
      <c r="Y181" s="268"/>
      <c r="Z181" s="268"/>
      <c r="AA181" s="268"/>
      <c r="AB181" s="268"/>
      <c r="AC181" s="268"/>
      <c r="AD181" s="268"/>
      <c r="AE181" s="268"/>
      <c r="AF181" s="268"/>
      <c r="AG181" s="268"/>
      <c r="AH181" s="268"/>
      <c r="AI181" s="268"/>
      <c r="AJ181" s="268"/>
    </row>
    <row r="182" spans="1:36">
      <c r="A182" s="109"/>
      <c r="B182" s="41" t="s">
        <v>642</v>
      </c>
      <c r="C182" s="408">
        <v>15</v>
      </c>
      <c r="E182" s="418"/>
      <c r="F182" s="268"/>
      <c r="G182" s="268"/>
      <c r="H182" s="268"/>
      <c r="I182" s="268"/>
      <c r="J182" s="268"/>
      <c r="K182" s="268"/>
      <c r="L182" s="268"/>
      <c r="M182" s="268"/>
      <c r="N182" s="268"/>
      <c r="O182" s="268"/>
      <c r="P182" s="268"/>
      <c r="Q182" s="268"/>
      <c r="R182" s="268"/>
      <c r="S182" s="268"/>
      <c r="T182" s="268"/>
      <c r="U182" s="268"/>
      <c r="V182" s="268"/>
      <c r="W182" s="268"/>
      <c r="X182" s="268"/>
      <c r="Y182" s="268"/>
      <c r="Z182" s="268"/>
      <c r="AA182" s="268"/>
      <c r="AB182" s="268"/>
      <c r="AC182" s="268"/>
      <c r="AD182" s="268"/>
      <c r="AE182" s="268"/>
      <c r="AF182" s="268"/>
      <c r="AG182" s="268"/>
      <c r="AH182" s="268"/>
      <c r="AI182" s="268"/>
      <c r="AJ182" s="268"/>
    </row>
    <row r="183" spans="1:36">
      <c r="A183" s="109"/>
      <c r="B183" s="112"/>
      <c r="C183" s="408"/>
      <c r="D183" s="408"/>
      <c r="E183" s="418"/>
      <c r="F183" s="268"/>
      <c r="G183" s="268"/>
      <c r="H183" s="268"/>
      <c r="I183" s="268"/>
      <c r="J183" s="268"/>
      <c r="K183" s="268"/>
      <c r="L183" s="268"/>
      <c r="M183" s="268"/>
      <c r="N183" s="268"/>
      <c r="O183" s="268"/>
      <c r="P183" s="268"/>
      <c r="Q183" s="268"/>
      <c r="R183" s="268"/>
      <c r="S183" s="268"/>
      <c r="T183" s="268"/>
      <c r="U183" s="268"/>
      <c r="V183" s="268"/>
      <c r="W183" s="268"/>
      <c r="X183" s="268"/>
      <c r="Y183" s="268"/>
      <c r="Z183" s="268"/>
      <c r="AA183" s="268"/>
      <c r="AB183" s="268"/>
      <c r="AC183" s="268"/>
      <c r="AD183" s="268"/>
      <c r="AE183" s="268"/>
      <c r="AF183" s="268"/>
      <c r="AG183" s="268"/>
      <c r="AH183" s="268"/>
      <c r="AI183" s="268"/>
      <c r="AJ183" s="268"/>
    </row>
    <row r="184" spans="1:36">
      <c r="A184" s="109"/>
      <c r="B184" s="41" t="s">
        <v>228</v>
      </c>
      <c r="C184" s="408"/>
      <c r="D184" s="408">
        <v>100</v>
      </c>
      <c r="E184" s="418" t="s">
        <v>149</v>
      </c>
      <c r="F184" s="268"/>
      <c r="G184" s="268"/>
      <c r="H184" s="268"/>
      <c r="I184" s="268"/>
      <c r="J184" s="268"/>
      <c r="K184" s="268"/>
      <c r="L184" s="268"/>
      <c r="M184" s="268"/>
      <c r="N184" s="268"/>
      <c r="O184" s="268"/>
      <c r="P184" s="268"/>
      <c r="Q184" s="268"/>
      <c r="R184" s="268"/>
      <c r="S184" s="268"/>
      <c r="T184" s="268"/>
      <c r="U184" s="268"/>
      <c r="V184" s="268"/>
      <c r="W184" s="268"/>
      <c r="X184" s="268"/>
      <c r="Y184" s="268"/>
      <c r="Z184" s="268"/>
      <c r="AA184" s="268"/>
      <c r="AB184" s="268"/>
      <c r="AC184" s="268"/>
      <c r="AD184" s="268"/>
      <c r="AE184" s="268"/>
      <c r="AF184" s="268"/>
      <c r="AG184" s="268"/>
      <c r="AH184" s="268"/>
      <c r="AI184" s="268"/>
      <c r="AJ184" s="268"/>
    </row>
    <row r="185" spans="1:36">
      <c r="A185" s="109"/>
      <c r="B185" s="41" t="s">
        <v>643</v>
      </c>
      <c r="C185" s="408">
        <v>98</v>
      </c>
      <c r="D185" s="408"/>
      <c r="E185" s="418"/>
      <c r="F185" s="268"/>
      <c r="G185" s="268"/>
      <c r="H185" s="268"/>
      <c r="I185" s="268"/>
      <c r="J185" s="268"/>
      <c r="K185" s="268"/>
      <c r="L185" s="268"/>
      <c r="M185" s="268"/>
      <c r="N185" s="268"/>
      <c r="O185" s="268"/>
      <c r="P185" s="268"/>
      <c r="Q185" s="268"/>
      <c r="R185" s="268"/>
      <c r="S185" s="268"/>
      <c r="T185" s="268"/>
      <c r="U185" s="268"/>
      <c r="V185" s="268"/>
      <c r="W185" s="268"/>
      <c r="X185" s="268"/>
      <c r="Y185" s="268"/>
      <c r="Z185" s="268"/>
      <c r="AA185" s="268"/>
      <c r="AB185" s="268"/>
      <c r="AC185" s="268"/>
      <c r="AD185" s="268"/>
      <c r="AE185" s="268"/>
      <c r="AF185" s="268"/>
      <c r="AG185" s="268"/>
      <c r="AH185" s="268"/>
      <c r="AI185" s="268"/>
      <c r="AJ185" s="268"/>
    </row>
    <row r="186" spans="1:36" ht="15.75" thickBot="1">
      <c r="A186" s="109"/>
      <c r="B186" s="41" t="s">
        <v>713</v>
      </c>
      <c r="C186" s="410">
        <v>2</v>
      </c>
      <c r="D186" s="408"/>
      <c r="E186" s="418"/>
      <c r="F186" s="268"/>
      <c r="G186" s="268"/>
      <c r="H186" s="268"/>
      <c r="I186" s="268"/>
      <c r="J186" s="268"/>
      <c r="K186" s="268"/>
      <c r="L186" s="268"/>
      <c r="M186" s="268"/>
      <c r="N186" s="268"/>
      <c r="O186" s="268"/>
      <c r="P186" s="268"/>
      <c r="Q186" s="268"/>
      <c r="R186" s="268"/>
      <c r="S186" s="268"/>
      <c r="T186" s="268"/>
      <c r="U186" s="268"/>
      <c r="V186" s="268"/>
      <c r="W186" s="268"/>
      <c r="X186" s="268"/>
      <c r="Y186" s="268"/>
      <c r="Z186" s="268"/>
      <c r="AA186" s="268"/>
      <c r="AB186" s="268"/>
      <c r="AC186" s="268"/>
      <c r="AD186" s="268"/>
      <c r="AE186" s="268"/>
      <c r="AF186" s="268"/>
      <c r="AG186" s="268"/>
      <c r="AH186" s="268"/>
      <c r="AI186" s="268"/>
      <c r="AJ186" s="268"/>
    </row>
    <row r="187" spans="1:36">
      <c r="A187" s="109"/>
      <c r="B187" s="112"/>
      <c r="C187" s="408">
        <f>SUM(C185:C186)</f>
        <v>100</v>
      </c>
      <c r="D187" s="408"/>
      <c r="E187" s="418"/>
      <c r="F187" s="268"/>
      <c r="G187" s="268"/>
      <c r="H187" s="268"/>
      <c r="I187" s="268"/>
      <c r="J187" s="268"/>
      <c r="K187" s="268"/>
      <c r="L187" s="268"/>
      <c r="M187" s="268"/>
      <c r="N187" s="268"/>
      <c r="O187" s="268"/>
      <c r="P187" s="268"/>
      <c r="Q187" s="268"/>
      <c r="R187" s="268"/>
      <c r="S187" s="268"/>
      <c r="T187" s="268"/>
      <c r="U187" s="268"/>
      <c r="V187" s="268"/>
      <c r="W187" s="268"/>
      <c r="X187" s="268"/>
      <c r="Y187" s="268"/>
      <c r="Z187" s="268"/>
      <c r="AA187" s="268"/>
      <c r="AB187" s="268"/>
      <c r="AC187" s="268"/>
      <c r="AD187" s="268"/>
      <c r="AE187" s="268"/>
      <c r="AF187" s="268"/>
      <c r="AG187" s="268"/>
      <c r="AH187" s="268"/>
      <c r="AI187" s="268"/>
      <c r="AJ187" s="268"/>
    </row>
    <row r="188" spans="1:36">
      <c r="A188" s="109"/>
      <c r="B188" s="108" t="s">
        <v>197</v>
      </c>
      <c r="C188" s="408"/>
      <c r="D188" s="408">
        <v>5</v>
      </c>
      <c r="E188" s="418" t="s">
        <v>149</v>
      </c>
      <c r="F188" s="268"/>
      <c r="G188" s="268"/>
      <c r="H188" s="268"/>
      <c r="I188" s="268"/>
      <c r="J188" s="268"/>
      <c r="K188" s="268"/>
      <c r="L188" s="268"/>
      <c r="M188" s="268"/>
      <c r="N188" s="268"/>
      <c r="O188" s="268"/>
      <c r="P188" s="268"/>
      <c r="Q188" s="268"/>
      <c r="R188" s="268"/>
      <c r="S188" s="268"/>
      <c r="T188" s="268"/>
      <c r="U188" s="268"/>
      <c r="V188" s="268"/>
      <c r="W188" s="268"/>
      <c r="X188" s="268"/>
      <c r="Y188" s="268"/>
      <c r="Z188" s="268"/>
      <c r="AA188" s="268"/>
      <c r="AB188" s="268"/>
      <c r="AC188" s="268"/>
      <c r="AD188" s="268"/>
      <c r="AE188" s="268"/>
      <c r="AF188" s="268"/>
      <c r="AG188" s="268"/>
      <c r="AH188" s="268"/>
      <c r="AI188" s="268"/>
      <c r="AJ188" s="268"/>
    </row>
    <row r="189" spans="1:36">
      <c r="A189" s="109"/>
      <c r="B189" s="41" t="s">
        <v>711</v>
      </c>
      <c r="C189" s="408">
        <v>5</v>
      </c>
      <c r="D189" s="408"/>
      <c r="E189" s="402"/>
      <c r="F189" s="268"/>
      <c r="G189" s="268"/>
      <c r="H189" s="268"/>
      <c r="I189" s="268"/>
      <c r="J189" s="268"/>
      <c r="K189" s="268"/>
      <c r="L189" s="268"/>
      <c r="M189" s="268"/>
      <c r="N189" s="268"/>
      <c r="O189" s="268"/>
      <c r="P189" s="268"/>
      <c r="Q189" s="268"/>
      <c r="R189" s="268"/>
      <c r="S189" s="268"/>
      <c r="T189" s="268"/>
      <c r="U189" s="268"/>
      <c r="V189" s="268"/>
      <c r="W189" s="268"/>
      <c r="X189" s="268"/>
      <c r="Y189" s="268"/>
      <c r="Z189" s="268"/>
      <c r="AA189" s="268"/>
      <c r="AB189" s="268"/>
      <c r="AC189" s="268"/>
      <c r="AD189" s="268"/>
      <c r="AE189" s="268"/>
      <c r="AF189" s="268"/>
      <c r="AG189" s="268"/>
      <c r="AH189" s="268"/>
      <c r="AI189" s="268"/>
      <c r="AJ189" s="268"/>
    </row>
    <row r="190" spans="1:36">
      <c r="A190" s="109"/>
      <c r="B190" s="112"/>
      <c r="C190" s="408"/>
      <c r="D190" s="408"/>
      <c r="E190" s="402"/>
      <c r="F190" s="268"/>
      <c r="G190" s="268"/>
      <c r="H190" s="268"/>
      <c r="I190" s="268"/>
      <c r="J190" s="268"/>
      <c r="K190" s="268"/>
      <c r="L190" s="268"/>
      <c r="M190" s="268"/>
      <c r="N190" s="268"/>
      <c r="O190" s="268"/>
      <c r="P190" s="268"/>
      <c r="Q190" s="268"/>
      <c r="R190" s="268"/>
      <c r="S190" s="268"/>
      <c r="T190" s="268"/>
      <c r="U190" s="268"/>
      <c r="V190" s="268"/>
      <c r="W190" s="268"/>
      <c r="X190" s="268"/>
      <c r="Y190" s="268"/>
      <c r="Z190" s="268"/>
      <c r="AA190" s="268"/>
      <c r="AB190" s="268"/>
      <c r="AC190" s="268"/>
      <c r="AD190" s="268"/>
      <c r="AE190" s="268"/>
      <c r="AF190" s="268"/>
      <c r="AG190" s="268"/>
      <c r="AH190" s="268"/>
      <c r="AI190" s="268"/>
      <c r="AJ190" s="268"/>
    </row>
    <row r="191" spans="1:36">
      <c r="A191" s="109"/>
      <c r="B191" s="41" t="s">
        <v>198</v>
      </c>
      <c r="C191" s="408"/>
      <c r="D191" s="408">
        <v>4051</v>
      </c>
      <c r="E191" s="418" t="s">
        <v>656</v>
      </c>
      <c r="F191" s="268"/>
      <c r="G191" s="268"/>
      <c r="H191" s="268"/>
      <c r="I191" s="268"/>
      <c r="J191" s="268"/>
      <c r="K191" s="268"/>
      <c r="L191" s="268"/>
      <c r="M191" s="268"/>
      <c r="N191" s="268"/>
      <c r="O191" s="268"/>
      <c r="P191" s="268"/>
      <c r="Q191" s="268"/>
      <c r="R191" s="268"/>
      <c r="S191" s="268"/>
      <c r="T191" s="268"/>
      <c r="U191" s="268"/>
      <c r="V191" s="268"/>
      <c r="W191" s="268"/>
      <c r="X191" s="268"/>
      <c r="Y191" s="268"/>
      <c r="Z191" s="268"/>
      <c r="AA191" s="268"/>
      <c r="AB191" s="268"/>
      <c r="AC191" s="268"/>
      <c r="AD191" s="268"/>
      <c r="AE191" s="268"/>
      <c r="AF191" s="268"/>
      <c r="AG191" s="268"/>
      <c r="AH191" s="268"/>
      <c r="AI191" s="268"/>
      <c r="AJ191" s="268"/>
    </row>
    <row r="192" spans="1:36">
      <c r="A192" s="109"/>
      <c r="B192" s="407" t="s">
        <v>539</v>
      </c>
      <c r="C192" s="408"/>
      <c r="D192" s="408"/>
      <c r="E192" s="402"/>
      <c r="F192" s="268"/>
      <c r="G192" s="268"/>
      <c r="H192" s="268"/>
      <c r="I192" s="268"/>
      <c r="J192" s="268"/>
      <c r="K192" s="268"/>
      <c r="L192" s="268"/>
      <c r="M192" s="268"/>
      <c r="N192" s="268"/>
      <c r="O192" s="268"/>
      <c r="P192" s="268"/>
      <c r="Q192" s="268"/>
      <c r="R192" s="268"/>
      <c r="S192" s="268"/>
      <c r="T192" s="268"/>
      <c r="U192" s="268"/>
      <c r="V192" s="268"/>
      <c r="W192" s="268"/>
      <c r="X192" s="268"/>
      <c r="Y192" s="268"/>
      <c r="Z192" s="268"/>
      <c r="AA192" s="268"/>
      <c r="AB192" s="268"/>
      <c r="AC192" s="268"/>
      <c r="AD192" s="268"/>
      <c r="AE192" s="268"/>
      <c r="AF192" s="268"/>
      <c r="AG192" s="268"/>
      <c r="AH192" s="268"/>
      <c r="AI192" s="268"/>
      <c r="AJ192" s="268"/>
    </row>
    <row r="193" spans="1:36">
      <c r="A193" s="109"/>
      <c r="B193" s="41" t="s">
        <v>541</v>
      </c>
      <c r="C193" s="408">
        <v>1576</v>
      </c>
      <c r="D193" s="408"/>
      <c r="E193" s="402"/>
      <c r="F193" s="288"/>
      <c r="G193" s="288"/>
      <c r="H193" s="288"/>
      <c r="I193" s="288"/>
      <c r="J193" s="288"/>
      <c r="K193" s="288"/>
      <c r="L193" s="288"/>
      <c r="M193" s="288"/>
      <c r="N193" s="288"/>
      <c r="O193" s="288"/>
      <c r="P193" s="288"/>
      <c r="Q193" s="288"/>
      <c r="R193" s="288"/>
      <c r="S193" s="288"/>
      <c r="T193" s="288"/>
      <c r="U193" s="288"/>
      <c r="V193" s="288"/>
      <c r="W193" s="288"/>
      <c r="X193" s="288"/>
      <c r="Y193" s="288"/>
      <c r="Z193" s="288"/>
      <c r="AA193" s="288"/>
      <c r="AB193" s="288"/>
      <c r="AC193" s="288"/>
      <c r="AD193" s="288"/>
      <c r="AE193" s="288"/>
      <c r="AF193" s="288"/>
      <c r="AG193" s="288"/>
      <c r="AH193" s="288"/>
      <c r="AI193" s="288"/>
      <c r="AJ193" s="288"/>
    </row>
    <row r="194" spans="1:36">
      <c r="A194" s="109"/>
      <c r="B194" s="41" t="s">
        <v>542</v>
      </c>
      <c r="C194" s="408">
        <v>1690</v>
      </c>
      <c r="D194" s="408"/>
      <c r="E194" s="402"/>
      <c r="F194" s="268"/>
      <c r="G194" s="268"/>
      <c r="H194" s="268"/>
      <c r="I194" s="268"/>
      <c r="J194" s="268"/>
      <c r="K194" s="268"/>
      <c r="L194" s="268"/>
      <c r="M194" s="268"/>
      <c r="N194" s="268"/>
      <c r="O194" s="268"/>
      <c r="P194" s="268"/>
      <c r="Q194" s="268"/>
      <c r="R194" s="268"/>
      <c r="S194" s="268"/>
      <c r="T194" s="268"/>
      <c r="U194" s="268"/>
      <c r="V194" s="268"/>
      <c r="W194" s="268"/>
      <c r="X194" s="268"/>
      <c r="Y194" s="268"/>
      <c r="Z194" s="268"/>
      <c r="AA194" s="268"/>
      <c r="AB194" s="268"/>
      <c r="AC194" s="268"/>
      <c r="AD194" s="268"/>
      <c r="AE194" s="268"/>
      <c r="AF194" s="268"/>
      <c r="AG194" s="268"/>
      <c r="AH194" s="268"/>
      <c r="AI194" s="268"/>
      <c r="AJ194" s="268"/>
    </row>
    <row r="195" spans="1:36">
      <c r="A195" s="109"/>
      <c r="B195" s="41" t="s">
        <v>543</v>
      </c>
      <c r="C195" s="408">
        <v>520</v>
      </c>
      <c r="D195" s="408"/>
      <c r="E195" s="418"/>
      <c r="F195" s="268"/>
      <c r="G195" s="268"/>
      <c r="H195" s="268"/>
      <c r="I195" s="268"/>
      <c r="J195" s="268"/>
      <c r="K195" s="268"/>
      <c r="L195" s="268"/>
      <c r="M195" s="268"/>
      <c r="N195" s="268"/>
      <c r="O195" s="268"/>
      <c r="P195" s="268"/>
      <c r="Q195" s="268"/>
      <c r="R195" s="268"/>
      <c r="S195" s="268"/>
      <c r="T195" s="268"/>
      <c r="U195" s="268"/>
      <c r="V195" s="268"/>
      <c r="W195" s="268"/>
      <c r="X195" s="268"/>
      <c r="Y195" s="268"/>
      <c r="Z195" s="268"/>
      <c r="AA195" s="268"/>
      <c r="AB195" s="268"/>
      <c r="AC195" s="268"/>
      <c r="AD195" s="268"/>
      <c r="AE195" s="268"/>
      <c r="AF195" s="268"/>
      <c r="AG195" s="268"/>
      <c r="AH195" s="268"/>
      <c r="AI195" s="268"/>
      <c r="AJ195" s="268"/>
    </row>
    <row r="196" spans="1:36" ht="15.75" thickBot="1">
      <c r="A196" s="109"/>
      <c r="B196" s="41" t="s">
        <v>714</v>
      </c>
      <c r="C196" s="410">
        <v>265</v>
      </c>
      <c r="D196" s="408"/>
      <c r="E196" s="402"/>
      <c r="F196" s="268"/>
      <c r="G196" s="268"/>
      <c r="H196" s="268"/>
      <c r="I196" s="268"/>
      <c r="J196" s="268"/>
      <c r="K196" s="268"/>
      <c r="L196" s="268"/>
      <c r="M196" s="268"/>
      <c r="N196" s="268"/>
      <c r="O196" s="268"/>
      <c r="P196" s="268"/>
      <c r="Q196" s="268"/>
      <c r="R196" s="268"/>
      <c r="S196" s="268"/>
      <c r="T196" s="268"/>
      <c r="U196" s="268"/>
      <c r="V196" s="268"/>
      <c r="W196" s="268"/>
      <c r="X196" s="268"/>
      <c r="Y196" s="268"/>
      <c r="Z196" s="268"/>
      <c r="AA196" s="268"/>
      <c r="AB196" s="268"/>
      <c r="AC196" s="268"/>
      <c r="AD196" s="268"/>
      <c r="AE196" s="268"/>
      <c r="AF196" s="268"/>
      <c r="AG196" s="268"/>
      <c r="AH196" s="268"/>
      <c r="AI196" s="268"/>
      <c r="AJ196" s="268"/>
    </row>
    <row r="197" spans="1:36">
      <c r="A197" s="109"/>
      <c r="B197" s="112"/>
      <c r="C197" s="408">
        <f>SUM(C193:C196)</f>
        <v>4051</v>
      </c>
      <c r="D197" s="408"/>
      <c r="E197" s="402"/>
      <c r="F197" s="268"/>
      <c r="G197" s="268"/>
      <c r="H197" s="268"/>
      <c r="I197" s="268"/>
      <c r="J197" s="268"/>
      <c r="K197" s="268"/>
      <c r="L197" s="268"/>
      <c r="M197" s="268"/>
      <c r="N197" s="268"/>
      <c r="O197" s="268"/>
      <c r="P197" s="268"/>
      <c r="Q197" s="268"/>
      <c r="R197" s="268"/>
      <c r="S197" s="268"/>
      <c r="T197" s="268"/>
      <c r="U197" s="268"/>
      <c r="V197" s="268"/>
      <c r="W197" s="268"/>
      <c r="X197" s="268"/>
      <c r="Y197" s="268"/>
      <c r="Z197" s="268"/>
      <c r="AA197" s="268"/>
      <c r="AB197" s="268"/>
      <c r="AC197" s="268"/>
      <c r="AD197" s="268"/>
      <c r="AE197" s="268"/>
      <c r="AF197" s="268"/>
      <c r="AG197" s="268"/>
      <c r="AH197" s="268"/>
      <c r="AI197" s="268"/>
      <c r="AJ197" s="268"/>
    </row>
    <row r="198" spans="1:36">
      <c r="A198" s="109"/>
      <c r="B198" s="108" t="s">
        <v>203</v>
      </c>
      <c r="C198" s="408"/>
      <c r="D198" s="408">
        <v>150</v>
      </c>
      <c r="E198" s="418" t="s">
        <v>656</v>
      </c>
      <c r="F198" s="268"/>
      <c r="G198" s="268"/>
      <c r="H198" s="268"/>
      <c r="I198" s="268"/>
      <c r="J198" s="268"/>
      <c r="K198" s="268"/>
      <c r="L198" s="268"/>
      <c r="M198" s="268"/>
      <c r="N198" s="268"/>
      <c r="O198" s="268"/>
      <c r="P198" s="268"/>
      <c r="Q198" s="268"/>
      <c r="R198" s="268"/>
      <c r="S198" s="268"/>
      <c r="T198" s="268"/>
      <c r="U198" s="268"/>
      <c r="V198" s="268"/>
      <c r="W198" s="268"/>
      <c r="X198" s="268"/>
      <c r="Y198" s="268"/>
      <c r="Z198" s="268"/>
      <c r="AA198" s="268"/>
      <c r="AB198" s="268"/>
      <c r="AC198" s="268"/>
      <c r="AD198" s="268"/>
      <c r="AE198" s="268"/>
      <c r="AF198" s="268"/>
      <c r="AG198" s="268"/>
      <c r="AH198" s="268"/>
      <c r="AI198" s="268"/>
      <c r="AJ198" s="268"/>
    </row>
    <row r="199" spans="1:36">
      <c r="A199" s="109"/>
      <c r="B199" s="108" t="s">
        <v>224</v>
      </c>
      <c r="C199" s="408"/>
      <c r="D199" s="408"/>
      <c r="E199" s="402"/>
      <c r="F199" s="268"/>
      <c r="G199" s="268"/>
      <c r="H199" s="268"/>
      <c r="I199" s="268"/>
      <c r="J199" s="268"/>
      <c r="K199" s="268"/>
      <c r="L199" s="268"/>
      <c r="M199" s="268"/>
      <c r="N199" s="268"/>
      <c r="O199" s="268"/>
      <c r="P199" s="268"/>
      <c r="Q199" s="268"/>
      <c r="R199" s="268"/>
      <c r="S199" s="268"/>
      <c r="T199" s="268"/>
      <c r="U199" s="268"/>
      <c r="V199" s="268"/>
      <c r="W199" s="268"/>
      <c r="X199" s="268"/>
      <c r="Y199" s="268"/>
      <c r="Z199" s="268"/>
      <c r="AA199" s="268"/>
      <c r="AB199" s="268"/>
      <c r="AC199" s="268"/>
      <c r="AD199" s="268"/>
      <c r="AE199" s="268"/>
      <c r="AF199" s="268"/>
      <c r="AG199" s="268"/>
      <c r="AH199" s="268"/>
      <c r="AI199" s="268"/>
      <c r="AJ199" s="268"/>
    </row>
    <row r="200" spans="1:36">
      <c r="A200" s="109"/>
      <c r="B200" s="114" t="s">
        <v>204</v>
      </c>
      <c r="C200" s="408"/>
      <c r="D200" s="408"/>
      <c r="E200" s="402"/>
      <c r="F200" s="268"/>
      <c r="G200" s="268"/>
      <c r="H200" s="268"/>
      <c r="I200" s="268"/>
      <c r="J200" s="268"/>
      <c r="K200" s="268"/>
      <c r="L200" s="268"/>
      <c r="M200" s="268"/>
      <c r="N200" s="268"/>
      <c r="O200" s="268"/>
      <c r="P200" s="268"/>
      <c r="Q200" s="268"/>
      <c r="R200" s="268"/>
      <c r="S200" s="268"/>
      <c r="T200" s="268"/>
      <c r="U200" s="268"/>
      <c r="V200" s="268"/>
      <c r="W200" s="268"/>
      <c r="X200" s="268"/>
      <c r="Y200" s="268"/>
      <c r="Z200" s="268"/>
      <c r="AA200" s="268"/>
      <c r="AB200" s="268"/>
      <c r="AC200" s="268"/>
      <c r="AD200" s="268"/>
      <c r="AE200" s="268"/>
      <c r="AF200" s="268"/>
      <c r="AG200" s="268"/>
      <c r="AH200" s="268"/>
      <c r="AI200" s="268"/>
      <c r="AJ200" s="268"/>
    </row>
    <row r="201" spans="1:36">
      <c r="A201" s="109"/>
      <c r="B201" s="407" t="s">
        <v>538</v>
      </c>
      <c r="C201" s="408"/>
      <c r="D201" s="408"/>
      <c r="E201" s="402"/>
      <c r="F201" s="268"/>
      <c r="G201" s="268"/>
      <c r="H201" s="268"/>
      <c r="I201" s="268"/>
      <c r="J201" s="268"/>
      <c r="K201" s="268"/>
      <c r="L201" s="268"/>
      <c r="M201" s="268"/>
      <c r="N201" s="268"/>
      <c r="O201" s="268"/>
      <c r="P201" s="268"/>
      <c r="Q201" s="268"/>
      <c r="R201" s="268"/>
      <c r="S201" s="268"/>
      <c r="T201" s="268"/>
      <c r="U201" s="268"/>
      <c r="V201" s="268"/>
      <c r="W201" s="268"/>
      <c r="X201" s="268"/>
      <c r="Y201" s="268"/>
      <c r="Z201" s="268"/>
      <c r="AA201" s="268"/>
      <c r="AB201" s="268"/>
      <c r="AC201" s="268"/>
      <c r="AD201" s="268"/>
      <c r="AE201" s="268"/>
      <c r="AF201" s="268"/>
      <c r="AG201" s="268"/>
      <c r="AH201" s="268"/>
      <c r="AI201" s="268"/>
      <c r="AJ201" s="268"/>
    </row>
    <row r="202" spans="1:36">
      <c r="A202" s="109"/>
      <c r="B202" s="41" t="s">
        <v>643</v>
      </c>
      <c r="C202" s="408">
        <v>147</v>
      </c>
      <c r="D202" s="408"/>
      <c r="E202" s="402"/>
      <c r="F202" s="268"/>
      <c r="G202" s="268"/>
      <c r="H202" s="268"/>
      <c r="I202" s="268"/>
      <c r="J202" s="268"/>
      <c r="K202" s="268"/>
      <c r="L202" s="268"/>
      <c r="M202" s="268"/>
      <c r="N202" s="268"/>
      <c r="O202" s="268"/>
      <c r="P202" s="268"/>
      <c r="Q202" s="268"/>
      <c r="R202" s="268"/>
      <c r="S202" s="268"/>
      <c r="T202" s="268"/>
      <c r="U202" s="268"/>
      <c r="V202" s="268"/>
      <c r="W202" s="268"/>
      <c r="X202" s="268"/>
      <c r="Y202" s="268"/>
      <c r="Z202" s="268"/>
      <c r="AA202" s="268"/>
      <c r="AB202" s="268"/>
      <c r="AC202" s="268"/>
      <c r="AD202" s="268"/>
      <c r="AE202" s="268"/>
      <c r="AF202" s="268"/>
      <c r="AG202" s="268"/>
      <c r="AH202" s="268"/>
      <c r="AI202" s="268"/>
      <c r="AJ202" s="268"/>
    </row>
    <row r="203" spans="1:36" ht="15.75" thickBot="1">
      <c r="A203" s="109"/>
      <c r="B203" s="41" t="s">
        <v>713</v>
      </c>
      <c r="C203" s="410">
        <v>3</v>
      </c>
      <c r="D203" s="408"/>
      <c r="E203" s="402"/>
      <c r="F203" s="268"/>
      <c r="G203" s="268"/>
      <c r="H203" s="268"/>
      <c r="I203" s="268"/>
      <c r="J203" s="268"/>
      <c r="K203" s="268"/>
      <c r="L203" s="268"/>
      <c r="M203" s="268"/>
      <c r="N203" s="268"/>
      <c r="O203" s="268"/>
      <c r="P203" s="268"/>
      <c r="Q203" s="268"/>
      <c r="R203" s="268"/>
      <c r="S203" s="268"/>
      <c r="T203" s="268"/>
      <c r="U203" s="268"/>
      <c r="V203" s="268"/>
      <c r="W203" s="268"/>
      <c r="X203" s="268"/>
      <c r="Y203" s="268"/>
      <c r="Z203" s="268"/>
      <c r="AA203" s="268"/>
      <c r="AB203" s="268"/>
      <c r="AC203" s="268"/>
      <c r="AD203" s="268"/>
      <c r="AE203" s="268"/>
      <c r="AF203" s="268"/>
      <c r="AG203" s="268"/>
      <c r="AH203" s="268"/>
      <c r="AI203" s="268"/>
      <c r="AJ203" s="268"/>
    </row>
    <row r="204" spans="1:36">
      <c r="A204" s="109"/>
      <c r="B204" s="106"/>
      <c r="C204" s="408">
        <f>SUM(C200:C203)</f>
        <v>150</v>
      </c>
      <c r="D204" s="408"/>
      <c r="E204" s="402"/>
      <c r="F204" s="268"/>
      <c r="G204" s="268"/>
      <c r="H204" s="268"/>
      <c r="I204" s="268"/>
      <c r="J204" s="268"/>
      <c r="K204" s="268"/>
      <c r="L204" s="268"/>
      <c r="M204" s="268"/>
      <c r="N204" s="268"/>
      <c r="O204" s="268"/>
      <c r="P204" s="268"/>
      <c r="Q204" s="268"/>
      <c r="R204" s="268"/>
      <c r="S204" s="268"/>
      <c r="T204" s="268"/>
      <c r="U204" s="268"/>
      <c r="V204" s="268"/>
      <c r="W204" s="268"/>
      <c r="X204" s="268"/>
      <c r="Y204" s="268"/>
      <c r="Z204" s="268"/>
      <c r="AA204" s="268"/>
      <c r="AB204" s="268"/>
      <c r="AC204" s="268"/>
      <c r="AD204" s="268"/>
      <c r="AE204" s="268"/>
      <c r="AF204" s="268"/>
      <c r="AG204" s="268"/>
      <c r="AH204" s="268"/>
      <c r="AI204" s="268"/>
      <c r="AJ204" s="268"/>
    </row>
    <row r="205" spans="1:36">
      <c r="A205" s="109"/>
      <c r="B205" s="41" t="s">
        <v>512</v>
      </c>
      <c r="C205" s="408"/>
      <c r="D205" s="408">
        <v>220</v>
      </c>
      <c r="E205" s="402" t="s">
        <v>167</v>
      </c>
      <c r="X205" s="19"/>
      <c r="Y205" s="19"/>
      <c r="Z205" s="19"/>
      <c r="AA205" s="259"/>
      <c r="AB205" s="259"/>
      <c r="AC205" s="259"/>
      <c r="AD205" s="259"/>
      <c r="AE205" s="268"/>
      <c r="AF205" s="268"/>
      <c r="AG205" s="258"/>
      <c r="AJ205" s="268"/>
    </row>
    <row r="206" spans="1:36">
      <c r="A206" s="109"/>
      <c r="B206" s="41" t="s">
        <v>246</v>
      </c>
      <c r="C206" s="408"/>
      <c r="D206" s="408"/>
      <c r="E206" s="402"/>
      <c r="G206" s="2"/>
      <c r="H206" s="2"/>
      <c r="I206" s="2"/>
      <c r="J206" s="2"/>
      <c r="K206" s="2"/>
      <c r="L206" s="7"/>
      <c r="P206" s="248"/>
      <c r="R206" s="7"/>
      <c r="S206" s="7"/>
      <c r="T206" s="7"/>
      <c r="U206" s="7"/>
      <c r="V206" s="61"/>
      <c r="W206" s="87"/>
      <c r="X206" s="248"/>
      <c r="Y206" s="248"/>
      <c r="AA206" s="256"/>
      <c r="AB206" s="243"/>
      <c r="AC206" s="2"/>
      <c r="AD206" s="2"/>
      <c r="AE206" s="2"/>
      <c r="AF206" s="258"/>
      <c r="AG206" s="258"/>
      <c r="AJ206" s="268"/>
    </row>
    <row r="207" spans="1:36">
      <c r="A207" s="109"/>
      <c r="B207" s="41" t="s">
        <v>529</v>
      </c>
      <c r="C207" s="408">
        <v>220</v>
      </c>
      <c r="D207" s="408"/>
      <c r="E207" s="402"/>
      <c r="G207" s="2"/>
      <c r="H207" s="2"/>
      <c r="I207" s="2"/>
      <c r="J207" s="2"/>
      <c r="K207" s="2"/>
      <c r="L207" s="7"/>
      <c r="P207" s="248"/>
      <c r="R207" s="7"/>
      <c r="S207" s="7"/>
      <c r="T207" s="7"/>
      <c r="U207" s="7"/>
      <c r="V207" s="61"/>
      <c r="W207" s="87"/>
      <c r="X207" s="248"/>
      <c r="Y207" s="248"/>
      <c r="AA207" s="256"/>
      <c r="AB207" s="243"/>
      <c r="AC207" s="2"/>
      <c r="AD207" s="2"/>
      <c r="AE207" s="2"/>
      <c r="AF207" s="258"/>
      <c r="AG207" s="258"/>
      <c r="AJ207" s="268"/>
    </row>
    <row r="208" spans="1:36">
      <c r="A208" s="109"/>
      <c r="B208" s="41" t="s">
        <v>513</v>
      </c>
      <c r="C208" s="408"/>
      <c r="D208" s="408"/>
      <c r="E208" s="402" t="s">
        <v>167</v>
      </c>
      <c r="K208" s="18"/>
      <c r="L208" s="268"/>
      <c r="M208" s="268"/>
      <c r="N208" s="268"/>
      <c r="P208" s="26"/>
      <c r="Q208" s="26"/>
      <c r="R208" s="26"/>
      <c r="AA208" s="31"/>
      <c r="AB208" s="31"/>
      <c r="AC208" s="31"/>
      <c r="AD208" s="31"/>
      <c r="AE208" s="268"/>
      <c r="AF208" s="268"/>
    </row>
    <row r="209" spans="1:32">
      <c r="A209" s="109"/>
      <c r="B209" s="41" t="s">
        <v>246</v>
      </c>
      <c r="C209" s="408"/>
      <c r="D209" s="408">
        <v>1157</v>
      </c>
      <c r="E209" s="418"/>
      <c r="K209" s="246"/>
      <c r="L209" s="243"/>
      <c r="M209" s="243"/>
      <c r="N209" s="243"/>
      <c r="P209" s="249"/>
      <c r="Q209" s="249"/>
      <c r="R209" s="249"/>
      <c r="AA209" s="257"/>
      <c r="AB209" s="257"/>
      <c r="AC209" s="257"/>
      <c r="AD209" s="257"/>
      <c r="AE209" s="253"/>
      <c r="AF209" s="253"/>
    </row>
    <row r="210" spans="1:32">
      <c r="A210" s="109"/>
      <c r="B210" s="41" t="s">
        <v>529</v>
      </c>
      <c r="C210" s="408">
        <v>1157</v>
      </c>
      <c r="D210" s="408"/>
      <c r="E210" s="418"/>
      <c r="K210" s="18"/>
      <c r="L210" s="268"/>
      <c r="M210" s="268"/>
      <c r="N210" s="268"/>
      <c r="P210" s="26"/>
      <c r="Q210" s="26"/>
      <c r="R210" s="26"/>
      <c r="AA210" s="31"/>
      <c r="AB210" s="31"/>
      <c r="AC210" s="31"/>
      <c r="AD210" s="31"/>
      <c r="AE210" s="268"/>
      <c r="AF210" s="268"/>
    </row>
    <row r="211" spans="1:32">
      <c r="A211" s="109"/>
      <c r="B211" s="41"/>
      <c r="C211" s="408"/>
      <c r="D211" s="408"/>
      <c r="E211" s="402"/>
    </row>
    <row r="212" spans="1:32">
      <c r="A212" s="109"/>
      <c r="B212" s="41" t="s">
        <v>514</v>
      </c>
      <c r="C212" s="408"/>
      <c r="D212" s="408">
        <v>612</v>
      </c>
      <c r="E212" s="402" t="s">
        <v>167</v>
      </c>
      <c r="F212" s="87"/>
      <c r="G212" s="87"/>
      <c r="H212" s="87"/>
      <c r="I212" s="2"/>
      <c r="J212" s="276"/>
      <c r="K212" s="276"/>
      <c r="L212" s="276"/>
      <c r="M212" s="276"/>
      <c r="N212" s="2"/>
      <c r="O212" s="81"/>
      <c r="P212" s="81"/>
      <c r="Q212" s="81"/>
      <c r="S212" s="18"/>
      <c r="T212" s="18"/>
      <c r="U212" s="268"/>
      <c r="V212" s="268"/>
      <c r="X212" s="31"/>
      <c r="Y212" s="31"/>
      <c r="Z212" s="31"/>
    </row>
    <row r="213" spans="1:32">
      <c r="A213" s="109"/>
      <c r="B213" s="41" t="s">
        <v>246</v>
      </c>
      <c r="C213" s="408"/>
      <c r="D213" s="408"/>
      <c r="E213" s="418"/>
    </row>
    <row r="214" spans="1:32">
      <c r="A214" s="109"/>
      <c r="B214" s="41" t="s">
        <v>529</v>
      </c>
      <c r="C214" s="408">
        <v>612</v>
      </c>
      <c r="D214" s="408"/>
      <c r="E214" s="402"/>
    </row>
    <row r="215" spans="1:32">
      <c r="A215" s="109"/>
      <c r="B215" s="41"/>
      <c r="C215" s="408"/>
      <c r="D215" s="408"/>
      <c r="E215" s="418"/>
      <c r="G215" s="268"/>
      <c r="I215" s="19"/>
      <c r="J215" s="268"/>
      <c r="K215" s="268"/>
      <c r="L215" s="268"/>
      <c r="X215" s="75"/>
      <c r="Y215" s="75"/>
      <c r="AA215" s="275"/>
      <c r="AB215" s="275"/>
      <c r="AC215" s="275"/>
      <c r="AD215" s="275"/>
      <c r="AE215" s="274"/>
      <c r="AF215" s="274"/>
    </row>
    <row r="216" spans="1:32">
      <c r="A216" s="109"/>
      <c r="B216" s="41" t="s">
        <v>515</v>
      </c>
      <c r="C216" s="408"/>
      <c r="D216" s="408">
        <v>220</v>
      </c>
      <c r="E216" s="402" t="s">
        <v>167</v>
      </c>
      <c r="AE216" s="250"/>
      <c r="AF216" s="250"/>
    </row>
    <row r="217" spans="1:32">
      <c r="A217" s="109"/>
      <c r="B217" s="41" t="s">
        <v>529</v>
      </c>
      <c r="C217" s="408">
        <v>220</v>
      </c>
      <c r="D217" s="408"/>
      <c r="E217" s="402"/>
    </row>
    <row r="218" spans="1:32">
      <c r="A218" s="109"/>
      <c r="B218" s="41"/>
      <c r="C218" s="408"/>
      <c r="D218" s="408"/>
      <c r="E218" s="418"/>
      <c r="G218" s="268"/>
      <c r="I218" s="19"/>
      <c r="J218" s="268"/>
      <c r="K218" s="268"/>
      <c r="L218" s="268"/>
      <c r="X218" s="75"/>
      <c r="Y218" s="75"/>
      <c r="Z218" s="75"/>
      <c r="AA218" s="275"/>
      <c r="AB218" s="275"/>
      <c r="AC218" s="275"/>
      <c r="AD218" s="275"/>
      <c r="AE218" s="274"/>
      <c r="AF218" s="274"/>
    </row>
    <row r="219" spans="1:32">
      <c r="A219" s="109"/>
      <c r="B219" s="41" t="s">
        <v>516</v>
      </c>
      <c r="C219" s="408"/>
      <c r="D219" s="408">
        <v>1157</v>
      </c>
      <c r="E219" s="402" t="s">
        <v>167</v>
      </c>
      <c r="G219" s="268"/>
      <c r="I219" s="19"/>
      <c r="J219" s="268"/>
      <c r="K219" s="268"/>
      <c r="L219" s="268"/>
      <c r="X219" s="75"/>
      <c r="Y219" s="75"/>
      <c r="Z219" s="75"/>
      <c r="AA219" s="7"/>
      <c r="AB219" s="7"/>
      <c r="AC219" s="7"/>
      <c r="AE219" s="243"/>
      <c r="AF219" s="243"/>
    </row>
    <row r="220" spans="1:32">
      <c r="A220" s="109"/>
      <c r="B220" s="41" t="s">
        <v>529</v>
      </c>
      <c r="C220" s="408">
        <v>1157</v>
      </c>
      <c r="D220" s="408"/>
      <c r="E220" s="402"/>
      <c r="G220" s="268"/>
      <c r="I220" s="19"/>
      <c r="J220" s="268"/>
      <c r="K220" s="268"/>
      <c r="L220" s="268"/>
      <c r="X220" s="75"/>
      <c r="Y220" s="75"/>
      <c r="AA220" s="275"/>
      <c r="AB220" s="275"/>
      <c r="AC220" s="275"/>
      <c r="AD220" s="275"/>
      <c r="AE220" s="274"/>
      <c r="AF220" s="274"/>
    </row>
    <row r="221" spans="1:32">
      <c r="A221" s="109"/>
      <c r="B221" s="41"/>
      <c r="C221" s="408"/>
      <c r="D221" s="408"/>
      <c r="E221" s="402"/>
      <c r="G221" s="268"/>
      <c r="I221" s="19"/>
      <c r="J221" s="268"/>
      <c r="K221" s="268"/>
      <c r="L221" s="268"/>
      <c r="X221" s="75"/>
      <c r="Y221" s="75"/>
      <c r="Z221" s="75"/>
      <c r="AA221" s="7"/>
      <c r="AB221" s="7"/>
      <c r="AC221" s="7"/>
      <c r="AE221" s="243"/>
      <c r="AF221" s="243"/>
    </row>
    <row r="222" spans="1:32">
      <c r="A222" s="109"/>
      <c r="B222" s="41" t="s">
        <v>517</v>
      </c>
      <c r="C222" s="408"/>
      <c r="D222" s="408">
        <v>612</v>
      </c>
      <c r="E222" s="402" t="s">
        <v>167</v>
      </c>
      <c r="G222" s="268"/>
      <c r="I222" s="19"/>
      <c r="J222" s="268"/>
      <c r="K222" s="268"/>
      <c r="L222" s="268"/>
      <c r="X222" s="75"/>
      <c r="Y222" s="75"/>
      <c r="Z222" s="75"/>
      <c r="AA222" s="7"/>
      <c r="AB222" s="7"/>
      <c r="AC222" s="7"/>
      <c r="AE222" s="243"/>
      <c r="AF222" s="243"/>
    </row>
    <row r="223" spans="1:32">
      <c r="A223" s="109"/>
      <c r="B223" s="41" t="s">
        <v>529</v>
      </c>
      <c r="C223" s="408">
        <v>612</v>
      </c>
      <c r="D223" s="408"/>
      <c r="E223" s="402"/>
      <c r="H223" s="268"/>
      <c r="I223" s="268"/>
      <c r="J223" s="268"/>
      <c r="K223" s="7"/>
      <c r="L223" s="7"/>
      <c r="P223" s="248"/>
      <c r="R223" s="256"/>
      <c r="S223" s="256"/>
      <c r="T223" s="256"/>
      <c r="U223" s="256"/>
      <c r="V223" s="61"/>
      <c r="X223" s="19"/>
      <c r="Y223" s="19"/>
      <c r="Z223" s="19"/>
      <c r="AA223" s="267"/>
      <c r="AB223" s="267"/>
      <c r="AC223" s="267"/>
      <c r="AD223" s="267"/>
      <c r="AE223" s="244"/>
      <c r="AF223" s="244"/>
    </row>
    <row r="224" spans="1:32">
      <c r="A224" s="109"/>
      <c r="B224" s="41"/>
      <c r="C224" s="408"/>
      <c r="D224" s="408"/>
      <c r="E224" s="418"/>
      <c r="G224" s="268"/>
      <c r="I224" s="19"/>
      <c r="J224" s="268"/>
      <c r="K224" s="268"/>
      <c r="L224" s="268"/>
      <c r="X224" s="19"/>
      <c r="Y224" s="19"/>
      <c r="Z224" s="19"/>
      <c r="AA224" s="259"/>
      <c r="AB224" s="259"/>
      <c r="AC224" s="259"/>
      <c r="AD224" s="259"/>
      <c r="AE224" s="268"/>
      <c r="AF224" s="268"/>
    </row>
    <row r="225" spans="1:32">
      <c r="A225" s="109"/>
      <c r="B225" s="41" t="s">
        <v>518</v>
      </c>
      <c r="C225" s="408"/>
      <c r="D225" s="408">
        <v>220</v>
      </c>
      <c r="E225" s="402" t="s">
        <v>167</v>
      </c>
      <c r="G225" s="268"/>
      <c r="I225" s="19"/>
      <c r="J225" s="268"/>
      <c r="K225" s="268"/>
      <c r="L225" s="268"/>
      <c r="X225" s="19"/>
      <c r="Y225" s="19"/>
      <c r="Z225" s="19"/>
      <c r="AA225" s="259"/>
      <c r="AB225" s="259"/>
      <c r="AC225" s="259"/>
      <c r="AD225" s="259"/>
      <c r="AE225" s="268"/>
      <c r="AF225" s="268"/>
    </row>
    <row r="226" spans="1:32">
      <c r="A226" s="109"/>
      <c r="B226" s="41" t="s">
        <v>529</v>
      </c>
      <c r="C226" s="408">
        <v>220</v>
      </c>
      <c r="D226" s="408"/>
      <c r="E226" s="402"/>
      <c r="G226" s="7"/>
      <c r="I226" s="7"/>
      <c r="J226" s="7"/>
      <c r="L226" s="31"/>
      <c r="M226" s="31"/>
      <c r="N226" s="31"/>
      <c r="O226" s="31"/>
      <c r="P226" s="18"/>
      <c r="Q226" s="18"/>
      <c r="R226" s="18"/>
      <c r="S226" s="18"/>
      <c r="T226" s="18"/>
      <c r="U226" s="270"/>
      <c r="V226" s="25"/>
      <c r="W226" s="243"/>
      <c r="X226" s="254"/>
      <c r="Y226" s="254"/>
      <c r="Z226" s="254"/>
      <c r="AA226" s="254"/>
      <c r="AB226" s="254"/>
      <c r="AC226" s="254"/>
      <c r="AE226" s="243"/>
      <c r="AF226" s="243"/>
    </row>
    <row r="227" spans="1:32">
      <c r="A227" s="109"/>
      <c r="B227" s="110"/>
      <c r="C227" s="408"/>
      <c r="D227" s="408"/>
      <c r="E227" s="418"/>
      <c r="G227" s="7"/>
      <c r="I227" s="7"/>
      <c r="J227" s="7"/>
      <c r="L227" s="31"/>
      <c r="M227" s="31"/>
      <c r="N227" s="31"/>
      <c r="O227" s="31"/>
      <c r="P227" s="18"/>
      <c r="Q227" s="18"/>
      <c r="R227" s="18"/>
      <c r="S227" s="18"/>
      <c r="T227" s="18"/>
      <c r="U227" s="270"/>
      <c r="V227" s="25"/>
      <c r="W227" s="243"/>
      <c r="X227" s="254"/>
      <c r="Y227" s="254"/>
      <c r="Z227" s="254"/>
      <c r="AA227" s="254"/>
      <c r="AB227" s="254"/>
      <c r="AC227" s="254"/>
      <c r="AE227" s="243"/>
      <c r="AF227" s="243"/>
    </row>
    <row r="228" spans="1:32">
      <c r="A228" s="109"/>
      <c r="B228" s="41" t="s">
        <v>725</v>
      </c>
      <c r="C228" s="408"/>
      <c r="D228" s="408">
        <v>1157</v>
      </c>
      <c r="E228" s="412" t="s">
        <v>167</v>
      </c>
      <c r="G228" s="256"/>
      <c r="I228" s="256"/>
      <c r="J228" s="256"/>
      <c r="L228" s="252"/>
      <c r="M228" s="252"/>
      <c r="N228" s="252"/>
      <c r="O228" s="252"/>
      <c r="X228" s="246"/>
      <c r="Y228" s="246"/>
      <c r="Z228" s="246"/>
      <c r="AA228" s="246"/>
      <c r="AB228" s="246"/>
      <c r="AC228" s="246"/>
      <c r="AE228" s="243"/>
      <c r="AF228" s="243"/>
    </row>
    <row r="229" spans="1:32">
      <c r="A229" s="109"/>
      <c r="B229" s="41" t="s">
        <v>529</v>
      </c>
      <c r="C229" s="408">
        <v>1157</v>
      </c>
      <c r="D229" s="408"/>
      <c r="E229" s="402"/>
      <c r="W229" s="267"/>
      <c r="X229" s="267"/>
      <c r="Y229" s="267"/>
      <c r="Z229" s="275"/>
      <c r="AA229" s="275"/>
      <c r="AB229" s="275"/>
      <c r="AC229" s="275"/>
      <c r="AD229" s="268"/>
      <c r="AE229" s="268"/>
      <c r="AF229" s="243"/>
    </row>
    <row r="230" spans="1:32">
      <c r="A230" s="109"/>
      <c r="B230" s="41"/>
      <c r="C230" s="408"/>
      <c r="D230" s="408"/>
      <c r="E230" s="402"/>
      <c r="W230" s="267"/>
      <c r="X230" s="267"/>
      <c r="Y230" s="267"/>
      <c r="Z230" s="267"/>
      <c r="AA230" s="267"/>
      <c r="AB230" s="267"/>
      <c r="AD230" s="244"/>
      <c r="AE230" s="244"/>
      <c r="AF230" s="243"/>
    </row>
    <row r="231" spans="1:32">
      <c r="A231" s="109"/>
      <c r="B231" s="41" t="s">
        <v>519</v>
      </c>
      <c r="C231" s="408"/>
      <c r="D231" s="408">
        <v>612</v>
      </c>
      <c r="E231" s="402" t="s">
        <v>167</v>
      </c>
      <c r="W231" s="267"/>
      <c r="X231" s="267"/>
      <c r="Y231" s="267"/>
      <c r="Z231" s="267"/>
      <c r="AA231" s="267"/>
      <c r="AB231" s="267"/>
      <c r="AD231" s="244"/>
      <c r="AE231" s="244"/>
      <c r="AF231" s="243"/>
    </row>
    <row r="232" spans="1:32">
      <c r="A232" s="109"/>
      <c r="B232" s="41" t="s">
        <v>529</v>
      </c>
      <c r="C232" s="408">
        <v>612</v>
      </c>
      <c r="D232" s="408"/>
      <c r="E232" s="418"/>
      <c r="W232" s="267"/>
      <c r="X232" s="267"/>
      <c r="Y232" s="267"/>
      <c r="Z232" s="267"/>
      <c r="AA232" s="267"/>
      <c r="AB232" s="267"/>
      <c r="AD232" s="244"/>
      <c r="AE232" s="244"/>
      <c r="AF232" s="243"/>
    </row>
    <row r="233" spans="1:32">
      <c r="A233" s="109"/>
      <c r="B233" s="41"/>
      <c r="C233" s="408"/>
      <c r="D233" s="408"/>
      <c r="E233" s="418"/>
      <c r="W233" s="267"/>
      <c r="X233" s="267"/>
      <c r="Y233" s="267"/>
      <c r="Z233" s="275"/>
      <c r="AA233" s="275"/>
      <c r="AB233" s="275"/>
      <c r="AC233" s="275"/>
      <c r="AD233" s="268"/>
      <c r="AE233" s="268"/>
      <c r="AF233" s="243"/>
    </row>
    <row r="234" spans="1:32">
      <c r="A234" s="109"/>
      <c r="B234" s="41" t="s">
        <v>520</v>
      </c>
      <c r="C234" s="408"/>
      <c r="D234" s="408">
        <v>4</v>
      </c>
      <c r="E234" s="418" t="s">
        <v>149</v>
      </c>
      <c r="W234" s="267"/>
      <c r="X234" s="267"/>
      <c r="Y234" s="267"/>
      <c r="Z234" s="275"/>
      <c r="AA234" s="275"/>
      <c r="AB234" s="275"/>
      <c r="AC234" s="275"/>
      <c r="AD234" s="268"/>
      <c r="AE234" s="268"/>
      <c r="AF234" s="243"/>
    </row>
    <row r="235" spans="1:32">
      <c r="A235" s="109"/>
      <c r="B235" s="41" t="s">
        <v>529</v>
      </c>
      <c r="C235" s="408">
        <v>4</v>
      </c>
      <c r="D235" s="408"/>
      <c r="E235" s="418"/>
      <c r="W235" s="267"/>
      <c r="X235" s="267"/>
      <c r="Y235" s="267"/>
      <c r="Z235" s="267"/>
      <c r="AA235" s="267"/>
      <c r="AB235" s="267"/>
      <c r="AD235" s="244"/>
      <c r="AE235" s="244"/>
      <c r="AF235" s="243"/>
    </row>
    <row r="236" spans="1:32">
      <c r="A236" s="109"/>
      <c r="B236" s="41"/>
      <c r="C236" s="408"/>
      <c r="D236" s="408"/>
      <c r="E236" s="418"/>
      <c r="W236" s="267"/>
      <c r="X236" s="267"/>
      <c r="Y236" s="267"/>
      <c r="Z236" s="267"/>
      <c r="AA236" s="267"/>
      <c r="AB236" s="267"/>
      <c r="AD236" s="244"/>
      <c r="AE236" s="244"/>
      <c r="AF236" s="243"/>
    </row>
    <row r="237" spans="1:32">
      <c r="A237" s="109"/>
      <c r="B237" s="41" t="s">
        <v>521</v>
      </c>
      <c r="C237" s="408"/>
      <c r="D237" s="408">
        <v>10</v>
      </c>
      <c r="E237" s="418" t="s">
        <v>149</v>
      </c>
      <c r="W237" s="267"/>
      <c r="X237" s="267"/>
      <c r="Y237" s="267"/>
      <c r="Z237" s="275"/>
      <c r="AA237" s="275"/>
      <c r="AB237" s="275"/>
      <c r="AC237" s="275"/>
      <c r="AD237" s="268"/>
      <c r="AE237" s="268"/>
    </row>
    <row r="238" spans="1:32">
      <c r="A238" s="109"/>
      <c r="B238" s="41" t="s">
        <v>529</v>
      </c>
      <c r="C238" s="408">
        <v>10</v>
      </c>
      <c r="D238" s="408"/>
      <c r="E238" s="418"/>
      <c r="W238" s="267"/>
      <c r="X238" s="267"/>
      <c r="Y238" s="267"/>
      <c r="Z238" s="251"/>
      <c r="AA238" s="251"/>
      <c r="AB238" s="251"/>
      <c r="AC238" s="251"/>
      <c r="AD238" s="244"/>
      <c r="AE238" s="244"/>
    </row>
    <row r="239" spans="1:32">
      <c r="A239" s="109"/>
      <c r="B239" s="41"/>
      <c r="C239" s="408"/>
      <c r="D239" s="408"/>
      <c r="E239" s="418"/>
      <c r="W239" s="267"/>
      <c r="X239" s="267"/>
      <c r="Y239" s="267"/>
      <c r="Z239" s="275"/>
      <c r="AA239" s="275"/>
      <c r="AB239" s="275"/>
      <c r="AC239" s="275"/>
      <c r="AD239" s="268"/>
      <c r="AE239" s="268"/>
    </row>
    <row r="240" spans="1:32">
      <c r="A240" s="109"/>
      <c r="B240" s="41" t="s">
        <v>522</v>
      </c>
      <c r="C240" s="408"/>
      <c r="D240" s="408">
        <v>10</v>
      </c>
      <c r="E240" s="418" t="s">
        <v>149</v>
      </c>
      <c r="W240" s="267"/>
      <c r="X240" s="267"/>
      <c r="Y240" s="267"/>
      <c r="Z240" s="275"/>
      <c r="AA240" s="275"/>
      <c r="AB240" s="275"/>
      <c r="AC240" s="275"/>
      <c r="AD240" s="268"/>
      <c r="AE240" s="268"/>
    </row>
    <row r="241" spans="1:32">
      <c r="A241" s="109"/>
      <c r="B241" s="41" t="s">
        <v>529</v>
      </c>
      <c r="C241" s="408">
        <v>10</v>
      </c>
      <c r="D241" s="408"/>
      <c r="E241" s="418"/>
      <c r="W241" s="267"/>
      <c r="X241" s="267"/>
      <c r="Y241" s="267"/>
      <c r="Z241" s="275"/>
      <c r="AA241" s="275"/>
      <c r="AB241" s="275"/>
      <c r="AC241" s="275"/>
      <c r="AD241" s="268"/>
      <c r="AE241" s="268"/>
    </row>
    <row r="242" spans="1:32">
      <c r="A242" s="109"/>
      <c r="B242" s="41"/>
      <c r="C242" s="408"/>
      <c r="D242" s="408"/>
      <c r="E242" s="418"/>
      <c r="W242" s="267"/>
      <c r="X242" s="267"/>
      <c r="Y242" s="267"/>
      <c r="Z242" s="251"/>
      <c r="AA242" s="251"/>
      <c r="AB242" s="251"/>
      <c r="AC242" s="251"/>
      <c r="AD242" s="244"/>
      <c r="AE242" s="244"/>
    </row>
    <row r="243" spans="1:32">
      <c r="A243" s="109"/>
      <c r="B243" s="111" t="s">
        <v>252</v>
      </c>
      <c r="C243" s="408"/>
      <c r="D243" s="408">
        <v>824</v>
      </c>
      <c r="E243" s="418" t="s">
        <v>108</v>
      </c>
      <c r="G243" s="268"/>
      <c r="I243" s="19"/>
      <c r="J243" s="268"/>
      <c r="K243" s="268"/>
      <c r="L243" s="268"/>
      <c r="X243" s="75"/>
      <c r="Y243" s="75"/>
      <c r="Z243" s="75"/>
      <c r="AA243" s="248"/>
      <c r="AB243" s="248"/>
      <c r="AC243" s="248"/>
      <c r="AD243" s="248"/>
      <c r="AE243" s="94"/>
      <c r="AF243" s="94"/>
    </row>
    <row r="244" spans="1:32">
      <c r="A244" s="109"/>
      <c r="B244" s="41" t="s">
        <v>529</v>
      </c>
      <c r="C244" s="408">
        <v>824</v>
      </c>
      <c r="D244" s="408"/>
      <c r="E244" s="402"/>
      <c r="G244" s="268"/>
      <c r="I244" s="19"/>
      <c r="J244" s="268"/>
      <c r="K244" s="268"/>
      <c r="L244" s="268"/>
      <c r="X244" s="75"/>
      <c r="Y244" s="75"/>
      <c r="Z244" s="75"/>
      <c r="AA244" s="248"/>
      <c r="AB244" s="248"/>
      <c r="AC244" s="248"/>
      <c r="AD244" s="248"/>
      <c r="AE244" s="94"/>
      <c r="AF244" s="94"/>
    </row>
    <row r="245" spans="1:32">
      <c r="A245" s="109"/>
      <c r="B245" s="111"/>
      <c r="C245" s="408"/>
      <c r="D245" s="408"/>
      <c r="E245" s="418"/>
      <c r="G245" s="268"/>
      <c r="I245" s="19"/>
      <c r="J245" s="268"/>
      <c r="K245" s="268"/>
      <c r="L245" s="268"/>
      <c r="X245" s="75"/>
      <c r="Y245" s="75"/>
      <c r="Z245" s="75"/>
      <c r="AA245" s="248"/>
      <c r="AB245" s="248"/>
      <c r="AC245" s="248"/>
      <c r="AD245" s="248"/>
      <c r="AE245" s="94"/>
      <c r="AF245" s="94"/>
    </row>
    <row r="246" spans="1:32">
      <c r="A246" s="109"/>
      <c r="B246" s="111" t="s">
        <v>207</v>
      </c>
      <c r="C246" s="408"/>
      <c r="D246" s="408"/>
      <c r="E246" s="418" t="s">
        <v>108</v>
      </c>
      <c r="G246" s="268"/>
      <c r="I246" s="19"/>
      <c r="J246" s="268"/>
      <c r="K246" s="268"/>
      <c r="L246" s="268"/>
      <c r="X246" s="75"/>
      <c r="Y246" s="75"/>
      <c r="Z246" s="75"/>
      <c r="AC246" s="252"/>
      <c r="AE246" s="243"/>
      <c r="AF246" s="243"/>
    </row>
    <row r="247" spans="1:32">
      <c r="A247" s="109"/>
      <c r="B247" s="111" t="s">
        <v>201</v>
      </c>
      <c r="C247" s="408"/>
      <c r="D247" s="408"/>
      <c r="E247" s="402"/>
      <c r="G247" s="268"/>
      <c r="I247" s="19"/>
      <c r="J247" s="268"/>
      <c r="K247" s="268"/>
      <c r="L247" s="268"/>
      <c r="X247" s="75"/>
      <c r="Y247" s="75"/>
      <c r="Z247" s="75"/>
      <c r="AA247" s="31"/>
      <c r="AB247" s="31"/>
      <c r="AC247" s="31"/>
      <c r="AD247" s="31"/>
      <c r="AE247" s="94"/>
      <c r="AF247" s="94"/>
    </row>
    <row r="248" spans="1:32">
      <c r="A248" s="109"/>
      <c r="B248" s="41" t="s">
        <v>529</v>
      </c>
      <c r="C248" s="408">
        <v>824</v>
      </c>
      <c r="D248" s="408"/>
      <c r="E248" s="402"/>
      <c r="G248" s="268"/>
      <c r="I248" s="19"/>
      <c r="J248" s="268"/>
      <c r="K248" s="268"/>
      <c r="L248" s="268"/>
      <c r="X248" s="75"/>
      <c r="Y248" s="75"/>
      <c r="Z248" s="75"/>
      <c r="AA248" s="31"/>
      <c r="AB248" s="31"/>
      <c r="AC248" s="31"/>
      <c r="AD248" s="31"/>
      <c r="AE248" s="94"/>
      <c r="AF248" s="94"/>
    </row>
    <row r="249" spans="1:32">
      <c r="A249" s="109"/>
      <c r="B249" s="111"/>
      <c r="C249" s="408"/>
      <c r="D249" s="408"/>
      <c r="E249" s="402"/>
      <c r="G249" s="268"/>
      <c r="I249" s="19"/>
      <c r="J249" s="268"/>
      <c r="K249" s="268"/>
      <c r="L249" s="268"/>
      <c r="X249" s="75"/>
      <c r="Y249" s="75"/>
      <c r="Z249" s="75"/>
      <c r="AA249" s="31"/>
      <c r="AB249" s="31"/>
      <c r="AC249" s="31"/>
      <c r="AD249" s="31"/>
      <c r="AE249" s="94"/>
      <c r="AF249" s="94"/>
    </row>
    <row r="250" spans="1:32">
      <c r="A250" s="109"/>
      <c r="B250" s="107" t="s">
        <v>527</v>
      </c>
      <c r="C250" s="408"/>
      <c r="D250" s="408">
        <v>63</v>
      </c>
      <c r="E250" s="418" t="s">
        <v>149</v>
      </c>
      <c r="G250" s="268"/>
      <c r="I250" s="19"/>
      <c r="J250" s="268"/>
      <c r="K250" s="268"/>
      <c r="L250" s="268"/>
      <c r="X250" s="75"/>
      <c r="Y250" s="75"/>
      <c r="Z250" s="75"/>
      <c r="AA250" s="7"/>
      <c r="AB250" s="7"/>
      <c r="AC250" s="7"/>
      <c r="AE250" s="268"/>
      <c r="AF250" s="268"/>
    </row>
    <row r="251" spans="1:32">
      <c r="A251" s="109"/>
      <c r="B251" s="107" t="s">
        <v>528</v>
      </c>
      <c r="C251" s="408"/>
      <c r="D251" s="408"/>
      <c r="E251" s="402"/>
      <c r="G251" s="268"/>
      <c r="I251" s="19"/>
      <c r="J251" s="268"/>
      <c r="K251" s="268"/>
      <c r="L251" s="268"/>
      <c r="X251" s="75"/>
      <c r="Y251" s="75"/>
      <c r="Z251" s="75"/>
      <c r="AA251" s="7"/>
      <c r="AB251" s="7"/>
      <c r="AC251" s="7"/>
      <c r="AE251" s="243"/>
      <c r="AF251" s="243"/>
    </row>
    <row r="252" spans="1:32">
      <c r="A252" s="109"/>
      <c r="B252" s="41" t="s">
        <v>529</v>
      </c>
      <c r="C252" s="408">
        <v>63</v>
      </c>
      <c r="D252" s="408"/>
      <c r="E252" s="418"/>
      <c r="G252" s="20"/>
      <c r="I252" s="31"/>
      <c r="J252" s="31"/>
      <c r="K252" s="31"/>
      <c r="L252" s="31"/>
      <c r="P252" s="268"/>
      <c r="Q252" s="268"/>
      <c r="R252" s="268"/>
      <c r="Y252" s="20"/>
      <c r="Z252" s="20"/>
      <c r="AA252" s="31"/>
      <c r="AB252" s="31"/>
      <c r="AC252" s="31"/>
      <c r="AD252" s="31"/>
      <c r="AE252" s="268"/>
      <c r="AF252" s="268"/>
    </row>
    <row r="253" spans="1:32">
      <c r="A253" s="109"/>
      <c r="B253" s="405"/>
      <c r="C253" s="408"/>
      <c r="D253" s="408"/>
      <c r="E253" s="402"/>
      <c r="G253" s="252"/>
      <c r="I253" s="248"/>
      <c r="J253" s="248"/>
      <c r="K253" s="248"/>
      <c r="L253" s="248"/>
      <c r="P253" s="243"/>
      <c r="Q253" s="243"/>
      <c r="R253" s="243"/>
      <c r="Y253" s="20"/>
      <c r="Z253" s="20"/>
      <c r="AA253" s="248"/>
      <c r="AB253" s="248"/>
      <c r="AC253" s="248"/>
      <c r="AD253" s="248"/>
      <c r="AE253" s="243"/>
      <c r="AF253" s="243"/>
    </row>
    <row r="254" spans="1:32">
      <c r="A254" s="109"/>
      <c r="B254" s="108" t="s">
        <v>729</v>
      </c>
      <c r="C254" s="408"/>
      <c r="D254" s="408">
        <v>50</v>
      </c>
      <c r="E254" s="418" t="s">
        <v>149</v>
      </c>
      <c r="G254" s="268"/>
      <c r="H254" s="268"/>
      <c r="I254" s="268"/>
      <c r="J254" s="31"/>
      <c r="K254" s="31"/>
      <c r="L254" s="31"/>
      <c r="M254" s="31"/>
      <c r="O254" s="268"/>
      <c r="P254" s="268"/>
      <c r="Q254" s="268"/>
      <c r="S254" s="18"/>
      <c r="T254" s="18"/>
      <c r="U254" s="18"/>
      <c r="V254" s="18"/>
      <c r="W254" s="18"/>
      <c r="X254" s="18"/>
      <c r="AB254" s="268"/>
      <c r="AC254" s="268"/>
      <c r="AD254" s="268"/>
    </row>
    <row r="255" spans="1:32">
      <c r="A255" s="109"/>
      <c r="B255" s="41" t="s">
        <v>643</v>
      </c>
      <c r="C255" s="408">
        <v>49</v>
      </c>
      <c r="D255" s="408"/>
      <c r="E255" s="418"/>
      <c r="G255" s="268"/>
      <c r="H255" s="268"/>
      <c r="I255" s="268"/>
      <c r="J255" s="31"/>
      <c r="K255" s="31"/>
      <c r="L255" s="31"/>
      <c r="M255" s="31"/>
      <c r="O255" s="268"/>
      <c r="P255" s="268"/>
      <c r="Q255" s="268"/>
      <c r="S255" s="18"/>
      <c r="T255" s="18"/>
      <c r="U255" s="18"/>
      <c r="V255" s="18"/>
      <c r="W255" s="18"/>
      <c r="X255" s="18"/>
    </row>
    <row r="256" spans="1:32" ht="15.75" thickBot="1">
      <c r="A256" s="109"/>
      <c r="B256" s="41" t="s">
        <v>713</v>
      </c>
      <c r="C256" s="410">
        <v>1</v>
      </c>
      <c r="D256" s="408"/>
      <c r="E256" s="402"/>
      <c r="G256" s="268"/>
      <c r="H256" s="268"/>
      <c r="I256" s="268"/>
      <c r="J256" s="31"/>
      <c r="K256" s="31"/>
      <c r="L256" s="31"/>
      <c r="M256" s="31"/>
      <c r="O256" s="268"/>
      <c r="P256" s="268"/>
      <c r="Q256" s="268"/>
      <c r="S256" s="18"/>
      <c r="T256" s="18"/>
      <c r="U256" s="18"/>
      <c r="V256" s="18"/>
      <c r="W256" s="18"/>
      <c r="X256" s="18"/>
    </row>
    <row r="257" spans="1:24">
      <c r="A257" s="109"/>
      <c r="B257" s="109"/>
      <c r="C257" s="409">
        <f>SUM(C255:C256)</f>
        <v>50</v>
      </c>
      <c r="D257" s="408"/>
      <c r="E257" s="402"/>
      <c r="G257" s="268"/>
      <c r="H257" s="268"/>
      <c r="I257" s="268"/>
      <c r="J257" s="31"/>
      <c r="K257" s="31"/>
      <c r="L257" s="31"/>
      <c r="M257" s="31"/>
      <c r="O257" s="268"/>
      <c r="P257" s="268"/>
      <c r="Q257" s="268"/>
      <c r="S257" s="18"/>
      <c r="T257" s="18"/>
      <c r="U257" s="18"/>
      <c r="V257" s="18"/>
      <c r="W257" s="18"/>
      <c r="X257" s="18"/>
    </row>
    <row r="258" spans="1:24">
      <c r="A258" s="109"/>
      <c r="B258" s="108" t="s">
        <v>726</v>
      </c>
      <c r="C258" s="408"/>
      <c r="D258" s="408">
        <v>8</v>
      </c>
      <c r="E258" s="418" t="s">
        <v>149</v>
      </c>
    </row>
    <row r="259" spans="1:24">
      <c r="A259" s="109"/>
      <c r="B259" s="41" t="s">
        <v>541</v>
      </c>
      <c r="C259" s="408">
        <v>8</v>
      </c>
      <c r="D259" s="408"/>
      <c r="E259" s="402"/>
    </row>
    <row r="260" spans="1:24">
      <c r="A260" s="109"/>
      <c r="B260" s="108" t="s">
        <v>727</v>
      </c>
      <c r="C260" s="408"/>
      <c r="D260" s="408">
        <v>9</v>
      </c>
      <c r="E260" s="418" t="s">
        <v>149</v>
      </c>
    </row>
    <row r="261" spans="1:24">
      <c r="A261" s="109"/>
      <c r="B261" s="41" t="s">
        <v>541</v>
      </c>
      <c r="C261" s="408">
        <v>7</v>
      </c>
      <c r="D261" s="408"/>
      <c r="E261" s="402"/>
    </row>
    <row r="262" spans="1:24" ht="15.75" thickBot="1">
      <c r="A262" s="109"/>
      <c r="B262" s="41" t="s">
        <v>713</v>
      </c>
      <c r="C262" s="410">
        <v>2</v>
      </c>
      <c r="D262" s="408"/>
      <c r="E262" s="402"/>
    </row>
    <row r="263" spans="1:24">
      <c r="A263" s="109"/>
      <c r="B263" s="112"/>
      <c r="C263" s="409">
        <f>SUM(C261:C262)</f>
        <v>9</v>
      </c>
      <c r="D263" s="408"/>
      <c r="E263" s="402"/>
    </row>
    <row r="264" spans="1:24">
      <c r="A264" s="109"/>
      <c r="B264" s="108" t="s">
        <v>728</v>
      </c>
      <c r="C264" s="408"/>
      <c r="D264" s="408">
        <v>6</v>
      </c>
      <c r="E264" s="418" t="s">
        <v>149</v>
      </c>
    </row>
    <row r="265" spans="1:24">
      <c r="A265" s="109"/>
      <c r="B265" s="41" t="s">
        <v>541</v>
      </c>
      <c r="C265" s="408">
        <v>6</v>
      </c>
      <c r="D265" s="408"/>
      <c r="E265" s="418"/>
    </row>
    <row r="266" spans="1:24">
      <c r="A266" s="109"/>
      <c r="B266" s="41"/>
      <c r="C266" s="408"/>
      <c r="D266" s="408"/>
      <c r="E266" s="402"/>
    </row>
    <row r="267" spans="1:24">
      <c r="A267" s="109"/>
      <c r="B267" s="115" t="s">
        <v>452</v>
      </c>
      <c r="C267" s="408"/>
      <c r="D267" s="408">
        <v>15</v>
      </c>
      <c r="E267" s="418" t="s">
        <v>149</v>
      </c>
    </row>
    <row r="268" spans="1:24">
      <c r="A268" s="109"/>
      <c r="B268" s="41" t="s">
        <v>642</v>
      </c>
      <c r="C268" s="408">
        <v>15</v>
      </c>
      <c r="D268" s="408"/>
      <c r="E268" s="402"/>
    </row>
    <row r="269" spans="1:24">
      <c r="A269" s="109"/>
      <c r="B269" s="41"/>
      <c r="C269" s="408"/>
      <c r="D269" s="408"/>
      <c r="E269" s="418"/>
    </row>
    <row r="270" spans="1:24">
      <c r="A270" s="109"/>
      <c r="B270" s="41" t="s">
        <v>40</v>
      </c>
      <c r="C270" s="408"/>
      <c r="D270" s="408">
        <v>26.6</v>
      </c>
      <c r="E270" s="402" t="s">
        <v>657</v>
      </c>
    </row>
    <row r="271" spans="1:24">
      <c r="A271" s="109"/>
      <c r="B271" s="41" t="s">
        <v>711</v>
      </c>
      <c r="C271" s="408">
        <v>0.42</v>
      </c>
      <c r="D271" s="408"/>
      <c r="E271" s="402"/>
    </row>
    <row r="272" spans="1:24">
      <c r="A272" s="109"/>
      <c r="B272" s="41" t="s">
        <v>654</v>
      </c>
      <c r="C272" s="408">
        <v>4.6900000000000004</v>
      </c>
      <c r="D272" s="408"/>
      <c r="E272" s="402"/>
    </row>
    <row r="273" spans="1:5">
      <c r="A273" s="109"/>
      <c r="B273" s="41" t="s">
        <v>531</v>
      </c>
      <c r="C273" s="408">
        <v>1.2170000000000001</v>
      </c>
      <c r="D273" s="408"/>
      <c r="E273" s="402"/>
    </row>
    <row r="274" spans="1:5">
      <c r="A274" s="109"/>
      <c r="B274" s="41" t="s">
        <v>532</v>
      </c>
      <c r="C274" s="408">
        <v>1.18</v>
      </c>
      <c r="D274" s="408"/>
      <c r="E274" s="402"/>
    </row>
    <row r="275" spans="1:5">
      <c r="A275" s="109"/>
      <c r="B275" s="41" t="s">
        <v>652</v>
      </c>
      <c r="C275" s="408">
        <v>17.399999999999999</v>
      </c>
      <c r="D275" s="408"/>
      <c r="E275" s="402"/>
    </row>
    <row r="276" spans="1:5" ht="15.75" thickBot="1">
      <c r="A276" s="109"/>
      <c r="B276" s="41" t="s">
        <v>653</v>
      </c>
      <c r="C276" s="410">
        <v>1.6890000000000001</v>
      </c>
      <c r="D276" s="408"/>
      <c r="E276" s="418"/>
    </row>
    <row r="277" spans="1:5">
      <c r="A277" s="109"/>
      <c r="B277" s="41"/>
      <c r="C277" s="408">
        <f>SUM(C271:C276)</f>
        <v>26.595999999999997</v>
      </c>
      <c r="D277" s="408"/>
      <c r="E277" s="402"/>
    </row>
    <row r="278" spans="1:5">
      <c r="A278" s="109"/>
      <c r="B278" s="41"/>
      <c r="C278" s="408"/>
      <c r="D278" s="408"/>
      <c r="E278" s="402"/>
    </row>
    <row r="279" spans="1:5">
      <c r="A279" s="109"/>
      <c r="B279" s="41" t="s">
        <v>41</v>
      </c>
      <c r="C279" s="408"/>
      <c r="D279" s="408">
        <v>203.22</v>
      </c>
      <c r="E279" s="402" t="s">
        <v>657</v>
      </c>
    </row>
    <row r="280" spans="1:5">
      <c r="A280" s="109"/>
      <c r="B280" s="41" t="s">
        <v>711</v>
      </c>
      <c r="C280" s="408">
        <v>3.23</v>
      </c>
      <c r="D280" s="408"/>
      <c r="E280" s="402"/>
    </row>
    <row r="281" spans="1:5">
      <c r="A281" s="109"/>
      <c r="B281" s="41" t="s">
        <v>654</v>
      </c>
      <c r="C281" s="408">
        <v>36.020000000000003</v>
      </c>
      <c r="D281" s="408"/>
      <c r="E281" s="402"/>
    </row>
    <row r="282" spans="1:5">
      <c r="A282" s="109"/>
      <c r="B282" s="41" t="s">
        <v>531</v>
      </c>
      <c r="C282" s="408">
        <v>7.7880000000000003</v>
      </c>
      <c r="D282" s="408"/>
      <c r="E282" s="402"/>
    </row>
    <row r="283" spans="1:5">
      <c r="A283" s="109"/>
      <c r="B283" s="41" t="s">
        <v>532</v>
      </c>
      <c r="C283" s="408">
        <v>7.5259999999999998</v>
      </c>
      <c r="D283" s="408"/>
      <c r="E283" s="402"/>
    </row>
    <row r="284" spans="1:5">
      <c r="A284" s="109"/>
      <c r="B284" s="41" t="s">
        <v>652</v>
      </c>
      <c r="C284" s="408">
        <v>135.46899999999999</v>
      </c>
      <c r="D284" s="408"/>
      <c r="E284" s="402"/>
    </row>
    <row r="285" spans="1:5" ht="15.75" thickBot="1">
      <c r="A285" s="109"/>
      <c r="B285" s="41" t="s">
        <v>653</v>
      </c>
      <c r="C285" s="410">
        <v>13.183999999999999</v>
      </c>
      <c r="D285" s="408"/>
      <c r="E285" s="402"/>
    </row>
    <row r="286" spans="1:5">
      <c r="A286" s="109"/>
      <c r="B286" s="41"/>
      <c r="C286" s="408">
        <f>SUM(C280:C285)</f>
        <v>203.21699999999998</v>
      </c>
      <c r="D286" s="408"/>
      <c r="E286" s="402"/>
    </row>
    <row r="287" spans="1:5">
      <c r="A287" s="109"/>
      <c r="B287" s="41"/>
      <c r="C287" s="408"/>
      <c r="D287" s="408"/>
      <c r="E287" s="418"/>
    </row>
    <row r="288" spans="1:5">
      <c r="A288" s="109"/>
      <c r="B288" s="116" t="s">
        <v>178</v>
      </c>
      <c r="C288" s="408"/>
      <c r="D288" s="408">
        <v>1.36</v>
      </c>
      <c r="E288" s="402" t="s">
        <v>657</v>
      </c>
    </row>
    <row r="289" spans="1:5">
      <c r="A289" s="109"/>
      <c r="B289" s="41" t="s">
        <v>711</v>
      </c>
      <c r="C289" s="408">
        <v>0.47</v>
      </c>
      <c r="D289" s="408"/>
      <c r="E289" s="402"/>
    </row>
    <row r="290" spans="1:5">
      <c r="A290" s="109"/>
      <c r="B290" s="41" t="s">
        <v>542</v>
      </c>
      <c r="C290" s="408">
        <v>0.74</v>
      </c>
      <c r="D290" s="408"/>
      <c r="E290" s="402"/>
    </row>
    <row r="291" spans="1:5" ht="15.75" thickBot="1">
      <c r="A291" s="109"/>
      <c r="B291" s="41" t="s">
        <v>655</v>
      </c>
      <c r="C291" s="410">
        <v>0.14699999999999999</v>
      </c>
      <c r="D291" s="408"/>
      <c r="E291" s="402"/>
    </row>
    <row r="292" spans="1:5">
      <c r="A292" s="109"/>
      <c r="B292" s="41"/>
      <c r="C292" s="408">
        <f>SUM(C287:C291)</f>
        <v>1.357</v>
      </c>
      <c r="D292" s="408"/>
      <c r="E292" s="418"/>
    </row>
    <row r="293" spans="1:5" ht="15.75">
      <c r="A293" s="109"/>
      <c r="B293" s="41"/>
      <c r="C293" s="408"/>
      <c r="D293" s="408"/>
      <c r="E293" s="420"/>
    </row>
    <row r="294" spans="1:5">
      <c r="A294" s="109"/>
      <c r="B294" s="116" t="s">
        <v>644</v>
      </c>
      <c r="C294" s="408"/>
      <c r="D294" s="408">
        <v>0.1</v>
      </c>
      <c r="E294" s="402" t="s">
        <v>657</v>
      </c>
    </row>
    <row r="295" spans="1:5" ht="15.75">
      <c r="A295" s="109"/>
      <c r="B295" s="41" t="s">
        <v>647</v>
      </c>
      <c r="C295" s="408">
        <v>0.1</v>
      </c>
      <c r="D295" s="408"/>
      <c r="E295" s="420"/>
    </row>
    <row r="296" spans="1:5" ht="15.75">
      <c r="A296" s="109"/>
      <c r="B296" s="41"/>
      <c r="C296" s="408"/>
      <c r="D296" s="408"/>
      <c r="E296" s="420"/>
    </row>
    <row r="297" spans="1:5">
      <c r="A297" s="109"/>
      <c r="B297" s="41" t="s">
        <v>257</v>
      </c>
      <c r="C297" s="408"/>
      <c r="D297" s="408">
        <v>13.14</v>
      </c>
      <c r="E297" s="402" t="s">
        <v>657</v>
      </c>
    </row>
    <row r="298" spans="1:5" ht="15.75">
      <c r="A298" s="109"/>
      <c r="B298" s="41" t="s">
        <v>529</v>
      </c>
      <c r="C298" s="408">
        <v>13.14</v>
      </c>
      <c r="D298" s="408"/>
      <c r="E298" s="420"/>
    </row>
    <row r="299" spans="1:5" ht="15.75">
      <c r="A299" s="109"/>
      <c r="B299" s="41"/>
      <c r="C299" s="408"/>
      <c r="D299" s="408"/>
      <c r="E299" s="420"/>
    </row>
    <row r="300" spans="1:5" ht="15.75">
      <c r="A300" s="109"/>
      <c r="B300" s="41"/>
      <c r="C300" s="408"/>
      <c r="D300" s="408"/>
      <c r="E300" s="420"/>
    </row>
    <row r="301" spans="1:5" ht="15.75">
      <c r="A301" s="109"/>
      <c r="B301" s="41"/>
      <c r="C301" s="408"/>
      <c r="D301" s="413"/>
      <c r="E301" s="420"/>
    </row>
    <row r="302" spans="1:5" ht="15.75">
      <c r="A302" s="109"/>
      <c r="B302" s="41"/>
      <c r="C302" s="408"/>
      <c r="D302" s="413"/>
      <c r="E302" s="420"/>
    </row>
    <row r="303" spans="1:5" ht="15.75">
      <c r="A303" s="109"/>
      <c r="B303" s="41"/>
      <c r="C303" s="41"/>
      <c r="D303" s="3"/>
      <c r="E303" s="420"/>
    </row>
    <row r="304" spans="1:5" ht="15.75">
      <c r="A304" s="244"/>
      <c r="E304" s="415"/>
    </row>
    <row r="305" spans="1:5">
      <c r="A305" s="244"/>
      <c r="E305" s="414"/>
    </row>
    <row r="306" spans="1:5">
      <c r="A306" s="244"/>
      <c r="E306" s="12"/>
    </row>
    <row r="307" spans="1:5">
      <c r="A307" s="244"/>
      <c r="E307" s="12"/>
    </row>
    <row r="308" spans="1:5">
      <c r="A308" s="244"/>
      <c r="E308" s="12"/>
    </row>
    <row r="309" spans="1:5">
      <c r="A309" s="244"/>
      <c r="E309" s="414"/>
    </row>
    <row r="310" spans="1:5">
      <c r="A310" s="244"/>
      <c r="E310" s="414"/>
    </row>
    <row r="311" spans="1:5">
      <c r="A311" s="244"/>
      <c r="E311" s="414"/>
    </row>
    <row r="312" spans="1:5">
      <c r="A312" s="244"/>
      <c r="E312" s="12"/>
    </row>
    <row r="313" spans="1:5">
      <c r="A313" s="244"/>
      <c r="E313" s="414"/>
    </row>
    <row r="314" spans="1:5">
      <c r="A314" s="244"/>
      <c r="E314" s="414"/>
    </row>
    <row r="315" spans="1:5">
      <c r="A315" s="244"/>
      <c r="E315" s="414"/>
    </row>
    <row r="316" spans="1:5">
      <c r="A316" s="244"/>
      <c r="E316" s="12"/>
    </row>
    <row r="317" spans="1:5">
      <c r="A317" s="244"/>
      <c r="E317" s="414"/>
    </row>
    <row r="318" spans="1:5">
      <c r="A318" s="244"/>
      <c r="E318" s="414"/>
    </row>
    <row r="319" spans="1:5">
      <c r="A319" s="244"/>
      <c r="E319" s="414"/>
    </row>
    <row r="320" spans="1:5">
      <c r="A320" s="244"/>
      <c r="E320" s="12"/>
    </row>
    <row r="321" spans="1:5">
      <c r="A321" s="244"/>
      <c r="E321" s="414"/>
    </row>
    <row r="322" spans="1:5">
      <c r="A322" s="244"/>
      <c r="E322" s="414"/>
    </row>
    <row r="323" spans="1:5">
      <c r="A323" s="244"/>
      <c r="E323" s="12"/>
    </row>
    <row r="324" spans="1:5">
      <c r="A324" s="244"/>
      <c r="E324" s="12"/>
    </row>
    <row r="325" spans="1:5">
      <c r="A325" s="244"/>
      <c r="E325" s="12"/>
    </row>
    <row r="326" spans="1:5">
      <c r="A326" s="244"/>
      <c r="E326" s="12"/>
    </row>
    <row r="327" spans="1:5">
      <c r="A327" s="244"/>
      <c r="E327" s="12"/>
    </row>
    <row r="328" spans="1:5">
      <c r="A328" s="244"/>
      <c r="E328" s="12"/>
    </row>
    <row r="329" spans="1:5">
      <c r="A329" s="244"/>
      <c r="E329" s="12"/>
    </row>
    <row r="330" spans="1:5">
      <c r="A330" s="244"/>
      <c r="E330" s="12"/>
    </row>
    <row r="331" spans="1:5">
      <c r="A331" s="244"/>
      <c r="E331" s="12"/>
    </row>
    <row r="332" spans="1:5">
      <c r="A332" s="244"/>
      <c r="E332" s="12"/>
    </row>
    <row r="333" spans="1:5">
      <c r="A333" s="244"/>
      <c r="E333" s="12"/>
    </row>
    <row r="334" spans="1:5">
      <c r="A334" s="244"/>
      <c r="E334" s="12"/>
    </row>
    <row r="335" spans="1:5">
      <c r="A335" s="244"/>
      <c r="E335" s="12"/>
    </row>
    <row r="336" spans="1:5">
      <c r="A336" s="244"/>
      <c r="E336" s="12"/>
    </row>
    <row r="337" spans="1:5">
      <c r="A337" s="244"/>
      <c r="E337" s="12"/>
    </row>
    <row r="338" spans="1:5">
      <c r="A338" s="244"/>
      <c r="E338" s="12"/>
    </row>
    <row r="339" spans="1:5">
      <c r="A339" s="244"/>
      <c r="E339" s="12"/>
    </row>
    <row r="340" spans="1:5">
      <c r="A340" s="244"/>
      <c r="E340" s="12"/>
    </row>
    <row r="341" spans="1:5">
      <c r="A341" s="244"/>
      <c r="E341" s="12"/>
    </row>
    <row r="342" spans="1:5">
      <c r="A342" s="244"/>
      <c r="E342" s="12"/>
    </row>
    <row r="343" spans="1:5">
      <c r="A343" s="244"/>
      <c r="E343" s="12"/>
    </row>
    <row r="344" spans="1:5">
      <c r="A344" s="244"/>
      <c r="E344" s="12"/>
    </row>
    <row r="345" spans="1:5">
      <c r="A345" s="244"/>
      <c r="E345" s="12"/>
    </row>
    <row r="346" spans="1:5">
      <c r="A346" s="244"/>
      <c r="E346" s="12"/>
    </row>
    <row r="347" spans="1:5">
      <c r="A347" s="244"/>
      <c r="E347" s="12"/>
    </row>
    <row r="348" spans="1:5">
      <c r="A348" s="244"/>
      <c r="E348" s="12"/>
    </row>
    <row r="349" spans="1:5">
      <c r="A349" s="244"/>
      <c r="E349" s="12"/>
    </row>
    <row r="350" spans="1:5">
      <c r="A350" s="244"/>
      <c r="E350" s="12"/>
    </row>
    <row r="351" spans="1:5">
      <c r="A351" s="244"/>
      <c r="E351" s="12"/>
    </row>
    <row r="352" spans="1:5">
      <c r="A352" s="244"/>
      <c r="E352" s="12"/>
    </row>
    <row r="353" spans="1:5">
      <c r="A353" s="244"/>
      <c r="E353" s="12"/>
    </row>
    <row r="354" spans="1:5">
      <c r="A354" s="244"/>
      <c r="E354" s="12"/>
    </row>
    <row r="355" spans="1:5">
      <c r="A355" s="244"/>
      <c r="E355" s="12"/>
    </row>
    <row r="356" spans="1:5">
      <c r="A356" s="244"/>
      <c r="E356" s="12"/>
    </row>
    <row r="357" spans="1:5">
      <c r="A357" s="244"/>
      <c r="E357" s="12"/>
    </row>
    <row r="358" spans="1:5">
      <c r="A358" s="244"/>
      <c r="E358" s="12"/>
    </row>
    <row r="359" spans="1:5">
      <c r="A359" s="244"/>
      <c r="E359" s="12"/>
    </row>
    <row r="360" spans="1:5">
      <c r="A360" s="244"/>
      <c r="E360" s="12"/>
    </row>
    <row r="361" spans="1:5">
      <c r="A361" s="244"/>
      <c r="E361" s="12"/>
    </row>
    <row r="362" spans="1:5">
      <c r="A362" s="244"/>
      <c r="E362" s="12"/>
    </row>
    <row r="363" spans="1:5">
      <c r="A363" s="244"/>
    </row>
    <row r="364" spans="1:5">
      <c r="A364" s="244"/>
    </row>
    <row r="365" spans="1:5">
      <c r="A365" s="244"/>
    </row>
    <row r="366" spans="1:5">
      <c r="A366" s="244"/>
    </row>
    <row r="367" spans="1:5">
      <c r="A367" s="244"/>
    </row>
    <row r="368" spans="1:5">
      <c r="A368" s="244"/>
    </row>
    <row r="369" spans="1:1">
      <c r="A369" s="244"/>
    </row>
    <row r="370" spans="1:1">
      <c r="A370" s="244"/>
    </row>
    <row r="371" spans="1:1">
      <c r="A371" s="244"/>
    </row>
    <row r="372" spans="1:1">
      <c r="A372" s="244"/>
    </row>
    <row r="373" spans="1:1">
      <c r="A373" s="244"/>
    </row>
    <row r="374" spans="1:1">
      <c r="A374" s="244"/>
    </row>
    <row r="375" spans="1:1">
      <c r="A375" s="244"/>
    </row>
    <row r="376" spans="1:1">
      <c r="A376" s="244"/>
    </row>
    <row r="377" spans="1:1">
      <c r="A377" s="244"/>
    </row>
    <row r="378" spans="1:1">
      <c r="A378" s="244"/>
    </row>
    <row r="379" spans="1:1">
      <c r="A379" s="244"/>
    </row>
    <row r="380" spans="1:1">
      <c r="A380" s="244"/>
    </row>
    <row r="381" spans="1:1">
      <c r="A381" s="244"/>
    </row>
    <row r="382" spans="1:1">
      <c r="A382" s="244"/>
    </row>
    <row r="383" spans="1:1">
      <c r="A383" s="244"/>
    </row>
    <row r="384" spans="1:1">
      <c r="A384" s="244"/>
    </row>
    <row r="385" spans="1:1">
      <c r="A385" s="244"/>
    </row>
    <row r="386" spans="1:1">
      <c r="A386" s="244"/>
    </row>
    <row r="387" spans="1:1">
      <c r="A387" s="244"/>
    </row>
    <row r="388" spans="1:1">
      <c r="A388" s="244"/>
    </row>
    <row r="389" spans="1:1">
      <c r="A389" s="244"/>
    </row>
    <row r="390" spans="1:1">
      <c r="A390" s="244"/>
    </row>
    <row r="391" spans="1:1">
      <c r="A391" s="244"/>
    </row>
    <row r="392" spans="1:1">
      <c r="A392" s="244"/>
    </row>
    <row r="393" spans="1:1">
      <c r="A393" s="244"/>
    </row>
    <row r="394" spans="1:1">
      <c r="A394" s="244"/>
    </row>
    <row r="395" spans="1:1">
      <c r="A395" s="244"/>
    </row>
    <row r="396" spans="1:1">
      <c r="A396" s="244"/>
    </row>
    <row r="397" spans="1:1">
      <c r="A397" s="244"/>
    </row>
    <row r="398" spans="1:1">
      <c r="A398" s="244"/>
    </row>
    <row r="399" spans="1:1">
      <c r="A399" s="244"/>
    </row>
    <row r="400" spans="1:1">
      <c r="A400" s="244"/>
    </row>
    <row r="401" spans="1:1">
      <c r="A401" s="244"/>
    </row>
    <row r="402" spans="1:1">
      <c r="A402" s="244"/>
    </row>
    <row r="403" spans="1:1">
      <c r="A403" s="244"/>
    </row>
    <row r="404" spans="1:1">
      <c r="A404" s="244"/>
    </row>
    <row r="405" spans="1:1">
      <c r="A405" s="244"/>
    </row>
    <row r="406" spans="1:1">
      <c r="A406" s="244"/>
    </row>
    <row r="407" spans="1:1">
      <c r="A407" s="244"/>
    </row>
    <row r="408" spans="1:1">
      <c r="A408" s="244"/>
    </row>
    <row r="409" spans="1:1">
      <c r="A409" s="244"/>
    </row>
    <row r="410" spans="1:1">
      <c r="A410" s="244"/>
    </row>
    <row r="411" spans="1:1">
      <c r="A411" s="244"/>
    </row>
    <row r="412" spans="1:1">
      <c r="A412" s="244"/>
    </row>
    <row r="413" spans="1:1">
      <c r="A413" s="244"/>
    </row>
    <row r="414" spans="1:1">
      <c r="A414" s="244"/>
    </row>
    <row r="415" spans="1:1">
      <c r="A415" s="244"/>
    </row>
    <row r="416" spans="1:1">
      <c r="A416" s="244"/>
    </row>
    <row r="417" spans="1:1">
      <c r="A417" s="244"/>
    </row>
    <row r="418" spans="1:1">
      <c r="A418" s="244"/>
    </row>
    <row r="419" spans="1:1">
      <c r="A419" s="244"/>
    </row>
    <row r="420" spans="1:1">
      <c r="A420" s="244"/>
    </row>
    <row r="421" spans="1:1">
      <c r="A421" s="244"/>
    </row>
    <row r="422" spans="1:1">
      <c r="A422" s="244"/>
    </row>
    <row r="423" spans="1:1">
      <c r="A423" s="244"/>
    </row>
    <row r="424" spans="1:1">
      <c r="A424" s="244"/>
    </row>
    <row r="425" spans="1:1">
      <c r="A425" s="244"/>
    </row>
    <row r="426" spans="1:1">
      <c r="A426" s="244"/>
    </row>
    <row r="427" spans="1:1">
      <c r="A427" s="244"/>
    </row>
    <row r="428" spans="1:1">
      <c r="A428" s="244"/>
    </row>
    <row r="429" spans="1:1">
      <c r="A429" s="244"/>
    </row>
    <row r="430" spans="1:1">
      <c r="A430" s="244"/>
    </row>
    <row r="431" spans="1:1">
      <c r="A431" s="244"/>
    </row>
    <row r="432" spans="1:1">
      <c r="A432" s="244"/>
    </row>
    <row r="433" spans="1:1">
      <c r="A433" s="244"/>
    </row>
    <row r="434" spans="1:1">
      <c r="A434" s="244"/>
    </row>
    <row r="435" spans="1:1">
      <c r="A435" s="244"/>
    </row>
    <row r="436" spans="1:1">
      <c r="A436" s="244"/>
    </row>
    <row r="437" spans="1:1">
      <c r="A437" s="244"/>
    </row>
    <row r="438" spans="1:1">
      <c r="A438" s="244"/>
    </row>
    <row r="439" spans="1:1">
      <c r="A439" s="244"/>
    </row>
    <row r="440" spans="1:1">
      <c r="A440" s="244"/>
    </row>
    <row r="441" spans="1:1">
      <c r="A441" s="244"/>
    </row>
    <row r="442" spans="1:1">
      <c r="A442" s="244"/>
    </row>
    <row r="443" spans="1:1">
      <c r="A443" s="244"/>
    </row>
    <row r="444" spans="1:1">
      <c r="A444" s="244"/>
    </row>
    <row r="445" spans="1:1">
      <c r="A445" s="244"/>
    </row>
    <row r="446" spans="1:1">
      <c r="A446" s="244"/>
    </row>
    <row r="447" spans="1:1">
      <c r="A447" s="244"/>
    </row>
    <row r="448" spans="1:1">
      <c r="A448" s="244"/>
    </row>
    <row r="449" spans="1:1">
      <c r="A449" s="244"/>
    </row>
    <row r="450" spans="1:1">
      <c r="A450" s="244"/>
    </row>
    <row r="451" spans="1:1">
      <c r="A451" s="244"/>
    </row>
    <row r="452" spans="1:1">
      <c r="A452" s="244"/>
    </row>
    <row r="453" spans="1:1">
      <c r="A453" s="244"/>
    </row>
    <row r="454" spans="1:1">
      <c r="A454" s="244"/>
    </row>
    <row r="455" spans="1:1">
      <c r="A455" s="244"/>
    </row>
    <row r="456" spans="1:1">
      <c r="A456" s="244"/>
    </row>
    <row r="457" spans="1:1">
      <c r="A457" s="244"/>
    </row>
    <row r="458" spans="1:1">
      <c r="A458" s="244"/>
    </row>
    <row r="459" spans="1:1">
      <c r="A459" s="244"/>
    </row>
    <row r="460" spans="1:1">
      <c r="A460" s="244"/>
    </row>
    <row r="461" spans="1:1">
      <c r="A461" s="244"/>
    </row>
    <row r="462" spans="1:1">
      <c r="A462" s="244"/>
    </row>
    <row r="463" spans="1:1">
      <c r="A463" s="244"/>
    </row>
    <row r="464" spans="1:1">
      <c r="A464" s="244"/>
    </row>
    <row r="465" spans="1:1">
      <c r="A465" s="244"/>
    </row>
    <row r="466" spans="1:1">
      <c r="A466" s="244"/>
    </row>
    <row r="467" spans="1:1">
      <c r="A467" s="244"/>
    </row>
  </sheetData>
  <mergeCells count="2">
    <mergeCell ref="B1:E1"/>
    <mergeCell ref="A2:E2"/>
  </mergeCells>
  <pageMargins left="0.51181102362204722" right="0.11811023622047245" top="0.74803149606299213" bottom="0.35433070866141736"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499984740745262"/>
  </sheetPr>
  <dimension ref="A1:L118"/>
  <sheetViews>
    <sheetView zoomScaleNormal="100" workbookViewId="0">
      <selection activeCell="B8" sqref="B8:B95"/>
    </sheetView>
  </sheetViews>
  <sheetFormatPr defaultRowHeight="19.5" customHeight="1"/>
  <cols>
    <col min="1" max="1" width="3.5703125" customWidth="1"/>
    <col min="2" max="2" width="13.140625" customWidth="1"/>
    <col min="3" max="3" width="59.85546875" customWidth="1"/>
    <col min="4" max="4" width="6" customWidth="1"/>
    <col min="5" max="5" width="8.42578125" customWidth="1"/>
  </cols>
  <sheetData>
    <row r="1" spans="1:5" ht="19.5" customHeight="1">
      <c r="A1" s="649" t="s">
        <v>665</v>
      </c>
      <c r="B1" s="649"/>
      <c r="C1" s="649"/>
      <c r="D1" s="649"/>
      <c r="E1" s="649"/>
    </row>
    <row r="2" spans="1:5" ht="19.5" customHeight="1">
      <c r="A2" s="649" t="s">
        <v>666</v>
      </c>
      <c r="B2" s="649"/>
      <c r="C2" s="649"/>
      <c r="D2" s="649"/>
      <c r="E2" s="649"/>
    </row>
    <row r="3" spans="1:5" ht="19.5" customHeight="1">
      <c r="A3" s="649" t="s">
        <v>667</v>
      </c>
      <c r="B3" s="649"/>
      <c r="C3" s="649"/>
      <c r="D3" s="649"/>
      <c r="E3" s="649"/>
    </row>
    <row r="4" spans="1:5" ht="19.5" customHeight="1">
      <c r="A4" s="649"/>
      <c r="B4" s="649"/>
      <c r="C4" s="649"/>
      <c r="D4" s="649"/>
      <c r="E4" s="649"/>
    </row>
    <row r="5" spans="1:5" ht="19.5" customHeight="1">
      <c r="A5" s="555" t="s">
        <v>267</v>
      </c>
      <c r="B5" s="555"/>
      <c r="C5" s="555"/>
      <c r="D5" s="555"/>
      <c r="E5" s="555"/>
    </row>
    <row r="6" spans="1:5" ht="19.5" customHeight="1">
      <c r="A6" s="647" t="s">
        <v>268</v>
      </c>
      <c r="B6" s="647"/>
      <c r="C6" s="647"/>
      <c r="D6" s="647"/>
      <c r="E6" s="647"/>
    </row>
    <row r="7" spans="1:5" ht="19.5" customHeight="1">
      <c r="A7" s="403" t="s">
        <v>661</v>
      </c>
      <c r="B7" s="403" t="s">
        <v>23</v>
      </c>
      <c r="C7" s="403" t="s">
        <v>659</v>
      </c>
      <c r="D7" s="412" t="s">
        <v>660</v>
      </c>
      <c r="E7" s="403" t="s">
        <v>25</v>
      </c>
    </row>
    <row r="8" spans="1:5" ht="19.5" customHeight="1">
      <c r="A8" s="41">
        <v>1</v>
      </c>
      <c r="B8" s="109"/>
      <c r="C8" s="41" t="s">
        <v>499</v>
      </c>
      <c r="D8" s="412" t="s">
        <v>28</v>
      </c>
      <c r="E8" s="408">
        <v>712</v>
      </c>
    </row>
    <row r="9" spans="1:5" ht="19.5" customHeight="1">
      <c r="A9" s="41">
        <v>2</v>
      </c>
      <c r="B9" s="109"/>
      <c r="C9" s="41" t="s">
        <v>500</v>
      </c>
      <c r="D9" s="412" t="s">
        <v>28</v>
      </c>
      <c r="E9" s="408">
        <v>246</v>
      </c>
    </row>
    <row r="10" spans="1:5" ht="19.5" customHeight="1">
      <c r="A10" s="41">
        <v>3</v>
      </c>
      <c r="B10" s="109"/>
      <c r="C10" s="41" t="s">
        <v>501</v>
      </c>
      <c r="D10" s="412" t="s">
        <v>28</v>
      </c>
      <c r="E10" s="408">
        <v>61.5</v>
      </c>
    </row>
    <row r="11" spans="1:5" ht="19.5" customHeight="1">
      <c r="A11" s="41">
        <v>4</v>
      </c>
      <c r="B11" s="109"/>
      <c r="C11" s="41" t="s">
        <v>502</v>
      </c>
      <c r="D11" s="412" t="s">
        <v>28</v>
      </c>
      <c r="E11" s="408">
        <v>536.4</v>
      </c>
    </row>
    <row r="12" spans="1:5" ht="19.5" customHeight="1">
      <c r="A12" s="41">
        <v>5</v>
      </c>
      <c r="B12" s="109"/>
      <c r="C12" s="41" t="s">
        <v>503</v>
      </c>
      <c r="D12" s="412" t="s">
        <v>28</v>
      </c>
      <c r="E12" s="408">
        <v>429.12</v>
      </c>
    </row>
    <row r="13" spans="1:5" ht="19.5" customHeight="1">
      <c r="A13" s="41">
        <v>6</v>
      </c>
      <c r="B13" s="109"/>
      <c r="C13" s="41" t="s">
        <v>504</v>
      </c>
      <c r="D13" s="412" t="s">
        <v>28</v>
      </c>
      <c r="E13" s="408">
        <v>107.28</v>
      </c>
    </row>
    <row r="14" spans="1:5" ht="19.5" customHeight="1">
      <c r="A14" s="41">
        <v>7</v>
      </c>
      <c r="B14" s="109"/>
      <c r="C14" s="41" t="s">
        <v>265</v>
      </c>
      <c r="D14" s="412" t="s">
        <v>28</v>
      </c>
      <c r="E14" s="408">
        <v>1034.98</v>
      </c>
    </row>
    <row r="15" spans="1:5" ht="19.5" customHeight="1">
      <c r="A15" s="41">
        <v>8</v>
      </c>
      <c r="B15" s="109"/>
      <c r="C15" s="108" t="s">
        <v>264</v>
      </c>
      <c r="D15" s="412" t="s">
        <v>28</v>
      </c>
      <c r="E15" s="408">
        <v>665.14</v>
      </c>
    </row>
    <row r="16" spans="1:5" ht="19.5" customHeight="1">
      <c r="A16" s="41">
        <v>9</v>
      </c>
      <c r="B16" s="109"/>
      <c r="C16" s="41" t="s">
        <v>61</v>
      </c>
      <c r="D16" s="412" t="s">
        <v>28</v>
      </c>
      <c r="E16" s="408">
        <v>34.82</v>
      </c>
    </row>
    <row r="17" spans="1:5" ht="19.5" customHeight="1">
      <c r="A17" s="41"/>
      <c r="B17" s="109"/>
      <c r="C17" s="41" t="s">
        <v>62</v>
      </c>
      <c r="D17" s="412"/>
      <c r="E17" s="408"/>
    </row>
    <row r="18" spans="1:5" ht="19.5" customHeight="1">
      <c r="A18" s="41">
        <v>10</v>
      </c>
      <c r="B18" s="109"/>
      <c r="C18" s="41" t="s">
        <v>61</v>
      </c>
      <c r="D18" s="412" t="s">
        <v>28</v>
      </c>
      <c r="E18" s="408">
        <v>27.86</v>
      </c>
    </row>
    <row r="19" spans="1:5" ht="19.5" customHeight="1">
      <c r="A19" s="41"/>
      <c r="B19" s="109"/>
      <c r="C19" s="41" t="s">
        <v>64</v>
      </c>
      <c r="D19" s="412"/>
      <c r="E19" s="408"/>
    </row>
    <row r="20" spans="1:5" ht="19.5" customHeight="1">
      <c r="A20" s="41">
        <v>11</v>
      </c>
      <c r="B20" s="109"/>
      <c r="C20" s="41" t="s">
        <v>66</v>
      </c>
      <c r="D20" s="412" t="s">
        <v>28</v>
      </c>
      <c r="E20" s="408">
        <v>6.96</v>
      </c>
    </row>
    <row r="21" spans="1:5" ht="19.5" customHeight="1">
      <c r="A21" s="41"/>
      <c r="B21" s="109"/>
      <c r="C21" s="41" t="s">
        <v>67</v>
      </c>
      <c r="D21" s="412"/>
      <c r="E21" s="408"/>
    </row>
    <row r="22" spans="1:5" ht="19.5" customHeight="1">
      <c r="A22" s="41">
        <v>12</v>
      </c>
      <c r="B22" s="109"/>
      <c r="C22" s="41" t="s">
        <v>715</v>
      </c>
      <c r="D22" s="412" t="s">
        <v>28</v>
      </c>
      <c r="E22" s="408">
        <v>24.48</v>
      </c>
    </row>
    <row r="23" spans="1:5" ht="19.5" customHeight="1">
      <c r="A23" s="41">
        <v>13</v>
      </c>
      <c r="B23" s="109"/>
      <c r="C23" s="41" t="s">
        <v>646</v>
      </c>
      <c r="D23" s="412" t="s">
        <v>28</v>
      </c>
      <c r="E23" s="408">
        <v>3.92</v>
      </c>
    </row>
    <row r="24" spans="1:5" ht="19.5" customHeight="1">
      <c r="A24" s="41">
        <v>14</v>
      </c>
      <c r="B24" s="109"/>
      <c r="C24" s="41" t="s">
        <v>168</v>
      </c>
      <c r="D24" s="412" t="s">
        <v>28</v>
      </c>
      <c r="E24" s="408">
        <v>76.150000000000006</v>
      </c>
    </row>
    <row r="25" spans="1:5" ht="19.5" customHeight="1">
      <c r="A25" s="41">
        <v>15</v>
      </c>
      <c r="B25" s="109"/>
      <c r="C25" s="107" t="s">
        <v>74</v>
      </c>
      <c r="D25" s="412" t="s">
        <v>266</v>
      </c>
      <c r="E25" s="408">
        <v>255.71</v>
      </c>
    </row>
    <row r="26" spans="1:5" ht="19.5" customHeight="1">
      <c r="A26" s="41">
        <v>16</v>
      </c>
      <c r="B26" s="109"/>
      <c r="C26" s="404" t="s">
        <v>540</v>
      </c>
      <c r="D26" s="412" t="s">
        <v>79</v>
      </c>
      <c r="E26" s="408">
        <v>1700</v>
      </c>
    </row>
    <row r="27" spans="1:5" ht="19.5" customHeight="1">
      <c r="A27" s="41"/>
      <c r="B27" s="109"/>
      <c r="C27" s="41" t="s">
        <v>78</v>
      </c>
      <c r="D27" s="412"/>
      <c r="E27" s="408"/>
    </row>
    <row r="28" spans="1:5" ht="19.5" customHeight="1">
      <c r="A28" s="41">
        <v>17</v>
      </c>
      <c r="B28" s="109"/>
      <c r="C28" s="107" t="s">
        <v>259</v>
      </c>
      <c r="D28" s="412" t="s">
        <v>266</v>
      </c>
      <c r="E28" s="408">
        <v>694</v>
      </c>
    </row>
    <row r="29" spans="1:5" ht="19.5" customHeight="1">
      <c r="A29" s="41"/>
      <c r="B29" s="109"/>
      <c r="C29" s="107" t="s">
        <v>258</v>
      </c>
      <c r="D29" s="412"/>
      <c r="E29" s="408"/>
    </row>
    <row r="30" spans="1:5" ht="19.5" customHeight="1">
      <c r="A30" s="41">
        <v>18</v>
      </c>
      <c r="B30" s="109"/>
      <c r="C30" s="105" t="s">
        <v>103</v>
      </c>
      <c r="D30" s="412" t="s">
        <v>28</v>
      </c>
      <c r="E30" s="408">
        <v>8.7100000000000009</v>
      </c>
    </row>
    <row r="31" spans="1:5" ht="19.5" customHeight="1">
      <c r="A31" s="41">
        <v>19</v>
      </c>
      <c r="B31" s="109"/>
      <c r="C31" s="105" t="s">
        <v>104</v>
      </c>
      <c r="D31" s="412" t="s">
        <v>28</v>
      </c>
      <c r="E31" s="408">
        <v>6.97</v>
      </c>
    </row>
    <row r="32" spans="1:5" ht="19.5" customHeight="1">
      <c r="A32" s="41">
        <v>20</v>
      </c>
      <c r="B32" s="109"/>
      <c r="C32" s="105" t="s">
        <v>105</v>
      </c>
      <c r="D32" s="412" t="s">
        <v>28</v>
      </c>
      <c r="E32" s="408">
        <v>1.74</v>
      </c>
    </row>
    <row r="33" spans="1:5" ht="19.5" customHeight="1">
      <c r="A33" s="41">
        <v>21</v>
      </c>
      <c r="B33" s="109"/>
      <c r="C33" s="108" t="s">
        <v>712</v>
      </c>
      <c r="D33" s="412" t="s">
        <v>36</v>
      </c>
      <c r="E33" s="408">
        <v>0.1</v>
      </c>
    </row>
    <row r="34" spans="1:5" ht="19.5" customHeight="1">
      <c r="A34" s="41">
        <v>22</v>
      </c>
      <c r="B34" s="109"/>
      <c r="C34" s="108" t="s">
        <v>217</v>
      </c>
      <c r="D34" s="412" t="s">
        <v>149</v>
      </c>
      <c r="E34" s="408">
        <v>60</v>
      </c>
    </row>
    <row r="35" spans="1:5" ht="19.5" customHeight="1">
      <c r="A35" s="41">
        <v>23</v>
      </c>
      <c r="B35" s="109"/>
      <c r="C35" s="112" t="s">
        <v>218</v>
      </c>
      <c r="D35" s="412" t="s">
        <v>149</v>
      </c>
      <c r="E35" s="408">
        <v>60</v>
      </c>
    </row>
    <row r="36" spans="1:5" ht="19.5" customHeight="1">
      <c r="A36" s="41">
        <v>24</v>
      </c>
      <c r="B36" s="109"/>
      <c r="C36" s="108" t="s">
        <v>649</v>
      </c>
      <c r="D36" s="412" t="s">
        <v>149</v>
      </c>
      <c r="E36" s="408">
        <v>60</v>
      </c>
    </row>
    <row r="37" spans="1:5" ht="19.5" customHeight="1">
      <c r="A37" s="41">
        <v>25</v>
      </c>
      <c r="B37" s="109"/>
      <c r="C37" s="107" t="s">
        <v>527</v>
      </c>
      <c r="D37" s="412" t="s">
        <v>149</v>
      </c>
      <c r="E37" s="408">
        <v>60</v>
      </c>
    </row>
    <row r="38" spans="1:5" ht="19.5" customHeight="1">
      <c r="A38" s="41"/>
      <c r="B38" s="109"/>
      <c r="C38" s="107" t="s">
        <v>220</v>
      </c>
      <c r="D38" s="412"/>
      <c r="E38" s="408"/>
    </row>
    <row r="39" spans="1:5" ht="19.5" customHeight="1">
      <c r="A39" s="41">
        <v>26</v>
      </c>
      <c r="B39" s="109"/>
      <c r="C39" s="112" t="s">
        <v>209</v>
      </c>
      <c r="D39" s="412" t="s">
        <v>149</v>
      </c>
      <c r="E39" s="408">
        <v>30</v>
      </c>
    </row>
    <row r="40" spans="1:5" ht="19.5" customHeight="1">
      <c r="A40" s="41"/>
      <c r="B40" s="109"/>
      <c r="C40" s="112" t="s">
        <v>208</v>
      </c>
      <c r="D40" s="418"/>
      <c r="E40" s="408"/>
    </row>
    <row r="41" spans="1:5" ht="19.5" customHeight="1">
      <c r="A41" s="41">
        <v>27</v>
      </c>
      <c r="B41" s="109"/>
      <c r="C41" s="112" t="s">
        <v>210</v>
      </c>
      <c r="D41" s="418" t="s">
        <v>149</v>
      </c>
      <c r="E41" s="408">
        <v>150</v>
      </c>
    </row>
    <row r="42" spans="1:5" ht="19.5" customHeight="1">
      <c r="A42" s="41"/>
      <c r="B42" s="109"/>
      <c r="C42" s="112" t="s">
        <v>208</v>
      </c>
      <c r="D42" s="412"/>
      <c r="E42" s="408"/>
    </row>
    <row r="43" spans="1:5" ht="19.5" customHeight="1">
      <c r="A43" s="41">
        <v>28</v>
      </c>
      <c r="B43" s="109"/>
      <c r="C43" s="112" t="s">
        <v>211</v>
      </c>
      <c r="D43" s="412" t="s">
        <v>149</v>
      </c>
      <c r="E43" s="408">
        <v>16</v>
      </c>
    </row>
    <row r="44" spans="1:5" ht="19.5" customHeight="1">
      <c r="A44" s="41"/>
      <c r="B44" s="109"/>
      <c r="C44" s="112" t="s">
        <v>208</v>
      </c>
      <c r="D44" s="418"/>
      <c r="E44" s="408"/>
    </row>
    <row r="45" spans="1:5" ht="19.5" customHeight="1">
      <c r="A45" s="41">
        <v>29</v>
      </c>
      <c r="B45" s="109"/>
      <c r="C45" s="112" t="s">
        <v>212</v>
      </c>
      <c r="D45" s="412" t="s">
        <v>149</v>
      </c>
      <c r="E45" s="408">
        <v>30</v>
      </c>
    </row>
    <row r="46" spans="1:5" ht="19.5" customHeight="1">
      <c r="A46" s="41"/>
      <c r="B46" s="109"/>
      <c r="C46" s="112" t="s">
        <v>208</v>
      </c>
      <c r="D46" s="418"/>
      <c r="E46" s="408"/>
    </row>
    <row r="47" spans="1:5" ht="19.5" customHeight="1">
      <c r="A47" s="41">
        <v>30</v>
      </c>
      <c r="B47" s="109"/>
      <c r="C47" s="112" t="s">
        <v>213</v>
      </c>
      <c r="D47" s="418" t="s">
        <v>149</v>
      </c>
      <c r="E47" s="408">
        <v>70</v>
      </c>
    </row>
    <row r="48" spans="1:5" ht="19.5" customHeight="1">
      <c r="A48" s="41"/>
      <c r="B48" s="109"/>
      <c r="C48" s="112" t="s">
        <v>208</v>
      </c>
      <c r="D48" s="418"/>
      <c r="E48" s="408"/>
    </row>
    <row r="49" spans="1:5" ht="19.5" customHeight="1">
      <c r="A49" s="41">
        <v>31</v>
      </c>
      <c r="B49" s="109"/>
      <c r="C49" s="112" t="s">
        <v>214</v>
      </c>
      <c r="D49" s="418" t="s">
        <v>149</v>
      </c>
      <c r="E49" s="408">
        <v>7</v>
      </c>
    </row>
    <row r="50" spans="1:5" ht="19.5" customHeight="1">
      <c r="A50" s="41"/>
      <c r="B50" s="109"/>
      <c r="C50" s="112" t="s">
        <v>208</v>
      </c>
      <c r="D50" s="412"/>
      <c r="E50" s="408"/>
    </row>
    <row r="51" spans="1:5" ht="19.5" customHeight="1">
      <c r="A51" s="41">
        <v>32</v>
      </c>
      <c r="B51" s="109"/>
      <c r="C51" s="113" t="s">
        <v>227</v>
      </c>
      <c r="D51" s="418" t="s">
        <v>149</v>
      </c>
      <c r="E51" s="408">
        <v>49</v>
      </c>
    </row>
    <row r="52" spans="1:5" ht="19.5" customHeight="1">
      <c r="A52" s="41">
        <v>33</v>
      </c>
      <c r="B52" s="109"/>
      <c r="C52" s="41" t="s">
        <v>446</v>
      </c>
      <c r="D52" s="418" t="s">
        <v>149</v>
      </c>
      <c r="E52" s="408">
        <v>30</v>
      </c>
    </row>
    <row r="53" spans="1:5" ht="19.5" customHeight="1">
      <c r="A53" s="41">
        <v>34</v>
      </c>
      <c r="B53" s="109"/>
      <c r="C53" s="41" t="s">
        <v>226</v>
      </c>
      <c r="D53" s="418" t="s">
        <v>149</v>
      </c>
      <c r="E53" s="408">
        <v>150</v>
      </c>
    </row>
    <row r="54" spans="1:5" ht="19.5" customHeight="1">
      <c r="A54" s="41">
        <v>35</v>
      </c>
      <c r="B54" s="109"/>
      <c r="C54" s="108" t="s">
        <v>194</v>
      </c>
      <c r="D54" s="418" t="s">
        <v>149</v>
      </c>
      <c r="E54" s="408">
        <v>8</v>
      </c>
    </row>
    <row r="55" spans="1:5" ht="19.5" customHeight="1">
      <c r="A55" s="41">
        <v>36</v>
      </c>
      <c r="B55" s="109"/>
      <c r="C55" s="107" t="s">
        <v>447</v>
      </c>
      <c r="D55" s="418" t="s">
        <v>108</v>
      </c>
      <c r="E55" s="408">
        <v>22.5</v>
      </c>
    </row>
    <row r="56" spans="1:5" ht="19.5" customHeight="1">
      <c r="A56" s="41">
        <v>37</v>
      </c>
      <c r="B56" s="109"/>
      <c r="C56" s="107" t="s">
        <v>453</v>
      </c>
      <c r="D56" s="418" t="s">
        <v>108</v>
      </c>
      <c r="E56" s="408">
        <v>90.2</v>
      </c>
    </row>
    <row r="57" spans="1:5" ht="19.5" customHeight="1">
      <c r="A57" s="41">
        <v>38</v>
      </c>
      <c r="B57" s="109"/>
      <c r="C57" s="107" t="s">
        <v>456</v>
      </c>
      <c r="D57" s="418" t="s">
        <v>108</v>
      </c>
      <c r="E57" s="408">
        <v>23</v>
      </c>
    </row>
    <row r="58" spans="1:5" ht="19.5" customHeight="1">
      <c r="A58" s="41">
        <v>39</v>
      </c>
      <c r="B58" s="109"/>
      <c r="C58" s="109" t="s">
        <v>448</v>
      </c>
      <c r="D58" s="418" t="s">
        <v>149</v>
      </c>
      <c r="E58" s="408">
        <v>15</v>
      </c>
    </row>
    <row r="59" spans="1:5" ht="19.5" customHeight="1">
      <c r="A59" s="41">
        <v>40</v>
      </c>
      <c r="B59" s="109"/>
      <c r="C59" s="41" t="s">
        <v>228</v>
      </c>
      <c r="D59" s="418" t="s">
        <v>149</v>
      </c>
      <c r="E59" s="408">
        <v>100</v>
      </c>
    </row>
    <row r="60" spans="1:5" ht="19.5" customHeight="1">
      <c r="A60" s="41">
        <v>41</v>
      </c>
      <c r="B60" s="109"/>
      <c r="C60" s="108" t="s">
        <v>197</v>
      </c>
      <c r="D60" s="418" t="s">
        <v>149</v>
      </c>
      <c r="E60" s="408">
        <v>5</v>
      </c>
    </row>
    <row r="61" spans="1:5" ht="19.5" customHeight="1">
      <c r="A61" s="41">
        <v>42</v>
      </c>
      <c r="B61" s="109"/>
      <c r="C61" s="41" t="s">
        <v>198</v>
      </c>
      <c r="D61" s="418" t="s">
        <v>656</v>
      </c>
      <c r="E61" s="408">
        <v>4051</v>
      </c>
    </row>
    <row r="62" spans="1:5" ht="19.5" customHeight="1">
      <c r="A62" s="41"/>
      <c r="B62" s="109"/>
      <c r="C62" s="407" t="s">
        <v>539</v>
      </c>
      <c r="D62" s="412"/>
      <c r="E62" s="408"/>
    </row>
    <row r="63" spans="1:5" ht="19.5" customHeight="1">
      <c r="A63" s="41">
        <v>43</v>
      </c>
      <c r="B63" s="109"/>
      <c r="C63" s="108" t="s">
        <v>203</v>
      </c>
      <c r="D63" s="418" t="s">
        <v>656</v>
      </c>
      <c r="E63" s="408">
        <v>150</v>
      </c>
    </row>
    <row r="64" spans="1:5" ht="19.5" customHeight="1">
      <c r="A64" s="41"/>
      <c r="B64" s="109"/>
      <c r="C64" s="407" t="s">
        <v>538</v>
      </c>
      <c r="D64" s="412"/>
      <c r="E64" s="408"/>
    </row>
    <row r="65" spans="1:5" ht="19.5" customHeight="1">
      <c r="A65" s="41">
        <v>44</v>
      </c>
      <c r="B65" s="109"/>
      <c r="C65" s="41" t="s">
        <v>512</v>
      </c>
      <c r="D65" s="412" t="s">
        <v>167</v>
      </c>
      <c r="E65" s="408">
        <v>220</v>
      </c>
    </row>
    <row r="66" spans="1:5" ht="19.5" customHeight="1">
      <c r="A66" s="41"/>
      <c r="B66" s="109"/>
      <c r="C66" s="41" t="s">
        <v>246</v>
      </c>
      <c r="D66" s="412"/>
      <c r="E66" s="408"/>
    </row>
    <row r="67" spans="1:5" ht="19.5" customHeight="1">
      <c r="A67" s="41">
        <v>45</v>
      </c>
      <c r="B67" s="109"/>
      <c r="C67" s="41" t="s">
        <v>513</v>
      </c>
      <c r="D67" s="412" t="s">
        <v>167</v>
      </c>
      <c r="E67" s="408"/>
    </row>
    <row r="68" spans="1:5" ht="19.5" customHeight="1">
      <c r="A68" s="41"/>
      <c r="B68" s="109"/>
      <c r="C68" s="41" t="s">
        <v>246</v>
      </c>
      <c r="D68" s="418"/>
      <c r="E68" s="408">
        <v>1157</v>
      </c>
    </row>
    <row r="69" spans="1:5" ht="19.5" customHeight="1">
      <c r="A69" s="41">
        <v>46</v>
      </c>
      <c r="B69" s="109"/>
      <c r="C69" s="41" t="s">
        <v>514</v>
      </c>
      <c r="D69" s="412" t="s">
        <v>167</v>
      </c>
      <c r="E69" s="408">
        <v>612</v>
      </c>
    </row>
    <row r="70" spans="1:5" ht="19.5" customHeight="1">
      <c r="A70" s="41"/>
      <c r="B70" s="109"/>
      <c r="C70" s="41" t="s">
        <v>246</v>
      </c>
      <c r="D70" s="418"/>
      <c r="E70" s="408"/>
    </row>
    <row r="71" spans="1:5" ht="19.5" customHeight="1">
      <c r="A71" s="41">
        <v>47</v>
      </c>
      <c r="B71" s="109"/>
      <c r="C71" s="41" t="s">
        <v>515</v>
      </c>
      <c r="D71" s="412" t="s">
        <v>167</v>
      </c>
      <c r="E71" s="408">
        <v>220</v>
      </c>
    </row>
    <row r="72" spans="1:5" ht="19.5" customHeight="1">
      <c r="A72" s="41">
        <v>48</v>
      </c>
      <c r="B72" s="109"/>
      <c r="C72" s="41" t="s">
        <v>516</v>
      </c>
      <c r="D72" s="412" t="s">
        <v>167</v>
      </c>
      <c r="E72" s="408">
        <v>1157</v>
      </c>
    </row>
    <row r="73" spans="1:5" ht="19.5" customHeight="1">
      <c r="A73" s="41">
        <v>49</v>
      </c>
      <c r="B73" s="109"/>
      <c r="C73" s="41" t="s">
        <v>517</v>
      </c>
      <c r="D73" s="412" t="s">
        <v>167</v>
      </c>
      <c r="E73" s="408">
        <v>612</v>
      </c>
    </row>
    <row r="74" spans="1:5" ht="19.5" customHeight="1">
      <c r="A74" s="41">
        <v>50</v>
      </c>
      <c r="B74" s="109"/>
      <c r="C74" s="41" t="s">
        <v>518</v>
      </c>
      <c r="D74" s="412" t="s">
        <v>167</v>
      </c>
      <c r="E74" s="408">
        <v>220</v>
      </c>
    </row>
    <row r="75" spans="1:5" ht="19.5" customHeight="1">
      <c r="A75" s="41">
        <v>51</v>
      </c>
      <c r="B75" s="109"/>
      <c r="C75" s="41" t="s">
        <v>725</v>
      </c>
      <c r="D75" s="412" t="s">
        <v>167</v>
      </c>
      <c r="E75" s="408">
        <v>1157</v>
      </c>
    </row>
    <row r="76" spans="1:5" ht="19.5" customHeight="1">
      <c r="A76" s="41">
        <v>52</v>
      </c>
      <c r="B76" s="109"/>
      <c r="C76" s="41" t="s">
        <v>519</v>
      </c>
      <c r="D76" s="412" t="s">
        <v>167</v>
      </c>
      <c r="E76" s="408">
        <v>612</v>
      </c>
    </row>
    <row r="77" spans="1:5" ht="19.5" customHeight="1">
      <c r="A77" s="41">
        <v>53</v>
      </c>
      <c r="B77" s="109"/>
      <c r="C77" s="41" t="s">
        <v>520</v>
      </c>
      <c r="D77" s="418" t="s">
        <v>149</v>
      </c>
      <c r="E77" s="408">
        <v>4</v>
      </c>
    </row>
    <row r="78" spans="1:5" ht="19.5" customHeight="1">
      <c r="A78" s="41">
        <v>54</v>
      </c>
      <c r="B78" s="109"/>
      <c r="C78" s="41" t="s">
        <v>521</v>
      </c>
      <c r="D78" s="418" t="s">
        <v>149</v>
      </c>
      <c r="E78" s="408">
        <v>10</v>
      </c>
    </row>
    <row r="79" spans="1:5" ht="19.5" customHeight="1">
      <c r="A79" s="41">
        <v>55</v>
      </c>
      <c r="B79" s="109"/>
      <c r="C79" s="41" t="s">
        <v>522</v>
      </c>
      <c r="D79" s="418" t="s">
        <v>149</v>
      </c>
      <c r="E79" s="408">
        <v>10</v>
      </c>
    </row>
    <row r="80" spans="1:5" ht="19.5" customHeight="1">
      <c r="A80" s="41">
        <v>56</v>
      </c>
      <c r="B80" s="109"/>
      <c r="C80" s="111" t="s">
        <v>252</v>
      </c>
      <c r="D80" s="418" t="s">
        <v>108</v>
      </c>
      <c r="E80" s="408">
        <v>824</v>
      </c>
    </row>
    <row r="81" spans="1:5" ht="19.5" customHeight="1">
      <c r="A81" s="41">
        <v>57</v>
      </c>
      <c r="B81" s="109"/>
      <c r="C81" s="111" t="s">
        <v>207</v>
      </c>
      <c r="D81" s="418" t="s">
        <v>108</v>
      </c>
      <c r="E81" s="408">
        <v>824</v>
      </c>
    </row>
    <row r="82" spans="1:5" ht="19.5" customHeight="1">
      <c r="A82" s="41"/>
      <c r="B82" s="109"/>
      <c r="C82" s="111" t="s">
        <v>201</v>
      </c>
      <c r="D82" s="412"/>
      <c r="E82" s="408"/>
    </row>
    <row r="83" spans="1:5" ht="19.5" customHeight="1">
      <c r="A83" s="41">
        <v>58</v>
      </c>
      <c r="B83" s="109"/>
      <c r="C83" s="107" t="s">
        <v>527</v>
      </c>
      <c r="D83" s="418" t="s">
        <v>149</v>
      </c>
      <c r="E83" s="408">
        <v>63</v>
      </c>
    </row>
    <row r="84" spans="1:5" ht="19.5" customHeight="1">
      <c r="A84" s="41"/>
      <c r="B84" s="109"/>
      <c r="C84" s="107" t="s">
        <v>528</v>
      </c>
      <c r="D84" s="412"/>
      <c r="E84" s="408"/>
    </row>
    <row r="85" spans="1:5" ht="19.5" customHeight="1">
      <c r="A85" s="41">
        <v>59</v>
      </c>
      <c r="B85" s="109"/>
      <c r="C85" s="108" t="s">
        <v>729</v>
      </c>
      <c r="D85" s="418" t="s">
        <v>149</v>
      </c>
      <c r="E85" s="408">
        <v>50</v>
      </c>
    </row>
    <row r="86" spans="1:5" ht="19.5" customHeight="1">
      <c r="A86" s="41">
        <v>60</v>
      </c>
      <c r="B86" s="109"/>
      <c r="C86" s="108" t="s">
        <v>726</v>
      </c>
      <c r="D86" s="418" t="s">
        <v>149</v>
      </c>
      <c r="E86" s="408">
        <v>8</v>
      </c>
    </row>
    <row r="87" spans="1:5" ht="19.5" customHeight="1">
      <c r="A87" s="41">
        <v>61</v>
      </c>
      <c r="B87" s="109"/>
      <c r="C87" s="108" t="s">
        <v>727</v>
      </c>
      <c r="D87" s="418" t="s">
        <v>149</v>
      </c>
      <c r="E87" s="408">
        <v>9</v>
      </c>
    </row>
    <row r="88" spans="1:5" ht="19.5" customHeight="1">
      <c r="A88" s="41">
        <v>62</v>
      </c>
      <c r="B88" s="109"/>
      <c r="C88" s="108" t="s">
        <v>728</v>
      </c>
      <c r="D88" s="418" t="s">
        <v>149</v>
      </c>
      <c r="E88" s="408">
        <v>6</v>
      </c>
    </row>
    <row r="89" spans="1:5" ht="19.5" customHeight="1">
      <c r="A89" s="41">
        <v>63</v>
      </c>
      <c r="B89" s="109"/>
      <c r="C89" s="115" t="s">
        <v>452</v>
      </c>
      <c r="D89" s="418" t="s">
        <v>149</v>
      </c>
      <c r="E89" s="408">
        <v>15</v>
      </c>
    </row>
    <row r="90" spans="1:5" ht="19.5" customHeight="1">
      <c r="A90" s="41">
        <v>64</v>
      </c>
      <c r="B90" s="109"/>
      <c r="C90" s="41" t="s">
        <v>40</v>
      </c>
      <c r="D90" s="412" t="s">
        <v>657</v>
      </c>
      <c r="E90" s="408">
        <v>26.6</v>
      </c>
    </row>
    <row r="91" spans="1:5" ht="19.5" customHeight="1">
      <c r="A91" s="41">
        <v>65</v>
      </c>
      <c r="B91" s="109"/>
      <c r="C91" s="41" t="s">
        <v>41</v>
      </c>
      <c r="D91" s="412" t="s">
        <v>657</v>
      </c>
      <c r="E91" s="408">
        <v>203.22</v>
      </c>
    </row>
    <row r="92" spans="1:5" ht="19.5" customHeight="1">
      <c r="A92" s="41">
        <v>66</v>
      </c>
      <c r="B92" s="109"/>
      <c r="C92" s="116" t="s">
        <v>178</v>
      </c>
      <c r="D92" s="412" t="s">
        <v>657</v>
      </c>
      <c r="E92" s="408">
        <v>1.36</v>
      </c>
    </row>
    <row r="93" spans="1:5" ht="19.5" customHeight="1">
      <c r="A93" s="41">
        <v>67</v>
      </c>
      <c r="B93" s="109"/>
      <c r="C93" s="116" t="s">
        <v>644</v>
      </c>
      <c r="D93" s="412" t="s">
        <v>657</v>
      </c>
      <c r="E93" s="408">
        <v>0.1</v>
      </c>
    </row>
    <row r="94" spans="1:5" ht="19.5" customHeight="1">
      <c r="A94" s="41">
        <v>68</v>
      </c>
      <c r="B94" s="109"/>
      <c r="C94" s="41" t="s">
        <v>257</v>
      </c>
      <c r="D94" s="412" t="s">
        <v>657</v>
      </c>
      <c r="E94" s="408">
        <v>13.14</v>
      </c>
    </row>
    <row r="95" spans="1:5" ht="19.5" customHeight="1">
      <c r="A95" s="41"/>
      <c r="B95" s="109"/>
      <c r="C95" s="41"/>
      <c r="D95" s="412"/>
      <c r="E95" s="408"/>
    </row>
    <row r="96" spans="1:5" ht="19.5" customHeight="1">
      <c r="A96" s="650"/>
      <c r="B96" s="650"/>
      <c r="C96" s="650"/>
      <c r="D96" s="650"/>
      <c r="E96" s="650"/>
    </row>
    <row r="97" spans="1:12" ht="19.5" customHeight="1">
      <c r="A97" s="555"/>
      <c r="B97" s="555"/>
      <c r="C97" s="555"/>
      <c r="D97" s="555"/>
      <c r="E97" s="555"/>
    </row>
    <row r="98" spans="1:12" ht="19.5" customHeight="1">
      <c r="A98" s="555" t="s">
        <v>670</v>
      </c>
      <c r="B98" s="555"/>
      <c r="C98" s="555"/>
      <c r="D98" s="555"/>
      <c r="E98" s="555"/>
    </row>
    <row r="99" spans="1:12" ht="19.5" customHeight="1">
      <c r="A99" s="555" t="s">
        <v>671</v>
      </c>
      <c r="B99" s="555"/>
      <c r="C99" s="555"/>
      <c r="D99" s="555"/>
      <c r="E99" s="555"/>
      <c r="F99" s="411"/>
    </row>
    <row r="100" spans="1:12" ht="19.5" customHeight="1">
      <c r="A100" s="555" t="s">
        <v>672</v>
      </c>
      <c r="B100" s="555"/>
      <c r="C100" s="555"/>
      <c r="D100" s="555"/>
      <c r="E100" s="555"/>
      <c r="F100" s="411"/>
      <c r="L100">
        <v>0</v>
      </c>
    </row>
    <row r="101" spans="1:12" ht="19.5" customHeight="1">
      <c r="A101" s="555"/>
      <c r="B101" s="555"/>
      <c r="C101" s="555"/>
      <c r="D101" s="555"/>
      <c r="E101" s="555"/>
      <c r="F101" s="411"/>
    </row>
    <row r="102" spans="1:12" ht="19.5" customHeight="1">
      <c r="A102" s="559" t="s">
        <v>662</v>
      </c>
      <c r="B102" s="559"/>
      <c r="C102" s="559"/>
      <c r="D102" s="559"/>
      <c r="E102" s="559"/>
      <c r="F102" s="12"/>
    </row>
    <row r="103" spans="1:12" ht="19.5" customHeight="1">
      <c r="A103" s="559" t="s">
        <v>668</v>
      </c>
      <c r="B103" s="559"/>
      <c r="C103" s="559"/>
      <c r="D103" s="559"/>
      <c r="E103" s="559"/>
      <c r="F103" s="12"/>
    </row>
    <row r="104" spans="1:12" ht="19.5" customHeight="1">
      <c r="A104" s="555"/>
      <c r="B104" s="555"/>
      <c r="C104" s="555"/>
      <c r="D104" s="555"/>
      <c r="E104" s="555"/>
      <c r="F104" s="12"/>
    </row>
    <row r="105" spans="1:12" ht="19.5" customHeight="1">
      <c r="A105" s="559" t="s">
        <v>673</v>
      </c>
      <c r="B105" s="559"/>
      <c r="C105" s="559"/>
      <c r="D105" s="559"/>
      <c r="E105" s="559"/>
      <c r="F105" s="12"/>
    </row>
    <row r="106" spans="1:12" ht="19.5" customHeight="1">
      <c r="A106" s="559" t="s">
        <v>674</v>
      </c>
      <c r="B106" s="559"/>
      <c r="C106" s="559"/>
      <c r="D106" s="559"/>
      <c r="E106" s="559"/>
      <c r="F106" s="12"/>
    </row>
    <row r="107" spans="1:12" ht="19.5" customHeight="1">
      <c r="A107" s="555"/>
      <c r="B107" s="555"/>
      <c r="C107" s="555"/>
      <c r="D107" s="555"/>
      <c r="E107" s="555"/>
      <c r="F107" s="12"/>
    </row>
    <row r="108" spans="1:12" ht="19.5" customHeight="1">
      <c r="A108" s="555"/>
      <c r="B108" s="555"/>
      <c r="C108" s="555"/>
      <c r="D108" s="555"/>
      <c r="E108" s="555"/>
      <c r="F108" s="12"/>
    </row>
    <row r="109" spans="1:12" ht="19.5" customHeight="1">
      <c r="A109" s="648" t="s">
        <v>663</v>
      </c>
      <c r="B109" s="648"/>
      <c r="C109" s="648"/>
      <c r="D109" s="648"/>
      <c r="E109" s="648"/>
      <c r="F109" s="12"/>
    </row>
    <row r="110" spans="1:12" ht="19.5" customHeight="1">
      <c r="A110" s="648" t="s">
        <v>669</v>
      </c>
      <c r="B110" s="648"/>
      <c r="C110" s="648"/>
      <c r="D110" s="648"/>
      <c r="E110" s="648"/>
      <c r="F110" s="12"/>
    </row>
    <row r="111" spans="1:12" ht="19.5" customHeight="1">
      <c r="A111" s="648" t="s">
        <v>664</v>
      </c>
      <c r="B111" s="648"/>
      <c r="C111" s="648"/>
      <c r="D111" s="648"/>
      <c r="E111" s="648"/>
      <c r="F111" s="12"/>
    </row>
    <row r="112" spans="1:12" ht="19.5" customHeight="1">
      <c r="A112" s="559" t="s">
        <v>675</v>
      </c>
      <c r="B112" s="559"/>
      <c r="C112" s="559"/>
      <c r="D112" s="559"/>
      <c r="E112" s="559"/>
      <c r="F112" s="12"/>
    </row>
    <row r="113" spans="1:6" ht="19.5" customHeight="1">
      <c r="A113" s="555"/>
      <c r="B113" s="555"/>
      <c r="C113" s="555"/>
      <c r="D113" s="555"/>
      <c r="E113" s="555"/>
      <c r="F113" s="12"/>
    </row>
    <row r="114" spans="1:6" ht="19.5" customHeight="1">
      <c r="A114" s="555"/>
      <c r="B114" s="555"/>
      <c r="C114" s="555"/>
      <c r="D114" s="555"/>
      <c r="E114" s="555"/>
      <c r="F114" s="12"/>
    </row>
    <row r="115" spans="1:6" ht="19.5" customHeight="1">
      <c r="A115" s="555"/>
      <c r="B115" s="555"/>
      <c r="C115" s="555"/>
      <c r="D115" s="555"/>
      <c r="E115" s="555"/>
      <c r="F115" s="12"/>
    </row>
    <row r="116" spans="1:6" ht="19.5" customHeight="1">
      <c r="A116" s="555"/>
      <c r="B116" s="555"/>
      <c r="C116" s="555"/>
      <c r="D116" s="555"/>
      <c r="E116" s="555"/>
      <c r="F116" s="12"/>
    </row>
    <row r="117" spans="1:6" ht="19.5" customHeight="1">
      <c r="A117" s="555"/>
      <c r="B117" s="555"/>
      <c r="C117" s="555"/>
      <c r="D117" s="555"/>
      <c r="E117" s="555"/>
      <c r="F117" s="12"/>
    </row>
    <row r="118" spans="1:6" ht="19.5" customHeight="1">
      <c r="A118" s="555"/>
      <c r="B118" s="555"/>
      <c r="C118" s="555"/>
      <c r="D118" s="555"/>
      <c r="E118" s="555"/>
      <c r="F118" s="12"/>
    </row>
  </sheetData>
  <mergeCells count="29">
    <mergeCell ref="A116:E116"/>
    <mergeCell ref="A117:E117"/>
    <mergeCell ref="A118:E118"/>
    <mergeCell ref="A114:E114"/>
    <mergeCell ref="A115:E115"/>
    <mergeCell ref="A113:E113"/>
    <mergeCell ref="A107:E107"/>
    <mergeCell ref="A112:E112"/>
    <mergeCell ref="A96:E96"/>
    <mergeCell ref="A101:E101"/>
    <mergeCell ref="A98:E98"/>
    <mergeCell ref="A104:E104"/>
    <mergeCell ref="A103:E103"/>
    <mergeCell ref="A108:E108"/>
    <mergeCell ref="A1:E1"/>
    <mergeCell ref="A2:E2"/>
    <mergeCell ref="A3:E3"/>
    <mergeCell ref="A4:E4"/>
    <mergeCell ref="A5:E5"/>
    <mergeCell ref="A6:E6"/>
    <mergeCell ref="A97:E97"/>
    <mergeCell ref="A109:E109"/>
    <mergeCell ref="A110:E110"/>
    <mergeCell ref="A111:E111"/>
    <mergeCell ref="A102:E102"/>
    <mergeCell ref="A105:E105"/>
    <mergeCell ref="A106:E106"/>
    <mergeCell ref="A99:E99"/>
    <mergeCell ref="A100:E100"/>
  </mergeCells>
  <pageMargins left="0.70866141732283472" right="0" top="0.94488188976377963" bottom="0.59055118110236227"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81"/>
  <sheetViews>
    <sheetView topLeftCell="A166" zoomScaleNormal="100" workbookViewId="0">
      <selection activeCell="S217" sqref="S217"/>
    </sheetView>
  </sheetViews>
  <sheetFormatPr defaultColWidth="6.7109375" defaultRowHeight="15"/>
  <cols>
    <col min="1" max="1" width="3.85546875" customWidth="1"/>
    <col min="2" max="2" width="9.5703125" customWidth="1"/>
    <col min="3" max="3" width="4.28515625" customWidth="1"/>
    <col min="4" max="4" width="5.28515625" customWidth="1"/>
    <col min="6" max="6" width="5.28515625" customWidth="1"/>
    <col min="8" max="8" width="5.28515625" customWidth="1"/>
    <col min="10" max="10" width="6.5703125" customWidth="1"/>
    <col min="11" max="11" width="5.28515625" customWidth="1"/>
    <col min="12" max="12" width="6" customWidth="1"/>
    <col min="13" max="13" width="6.28515625" customWidth="1"/>
    <col min="15" max="15" width="4.42578125" customWidth="1"/>
    <col min="16" max="16" width="5.7109375" customWidth="1"/>
    <col min="17" max="17" width="2.85546875" customWidth="1"/>
  </cols>
  <sheetData>
    <row r="1" spans="1:19" ht="15.75">
      <c r="A1" s="300" t="s">
        <v>658</v>
      </c>
      <c r="B1" s="301"/>
      <c r="C1" s="301"/>
      <c r="D1" s="301"/>
      <c r="E1" s="301"/>
      <c r="F1" s="301"/>
      <c r="G1" s="301"/>
      <c r="H1" s="301"/>
      <c r="I1" s="301"/>
      <c r="J1" s="301"/>
      <c r="K1" s="301"/>
      <c r="L1" s="301"/>
      <c r="M1" s="301"/>
      <c r="N1" s="301"/>
      <c r="O1" s="301"/>
      <c r="P1" s="301"/>
      <c r="Q1" s="301"/>
      <c r="R1" s="301"/>
      <c r="S1" s="302"/>
    </row>
    <row r="2" spans="1:19">
      <c r="A2" s="303"/>
      <c r="B2" s="303"/>
      <c r="C2" s="302"/>
      <c r="D2" s="302"/>
      <c r="E2" s="303"/>
      <c r="F2" s="303"/>
      <c r="G2" s="304">
        <v>1</v>
      </c>
      <c r="H2" s="305" t="s">
        <v>544</v>
      </c>
      <c r="I2" s="303"/>
      <c r="J2" s="303"/>
      <c r="K2" s="303"/>
      <c r="L2" s="303"/>
      <c r="M2" s="303"/>
      <c r="N2" s="303"/>
      <c r="O2" s="303"/>
      <c r="P2" s="303"/>
      <c r="Q2" s="303"/>
      <c r="R2" s="303"/>
      <c r="S2" s="302"/>
    </row>
    <row r="3" spans="1:19">
      <c r="A3" s="303"/>
      <c r="B3" s="303"/>
      <c r="C3" s="302"/>
      <c r="D3" s="302"/>
      <c r="E3" s="303"/>
      <c r="F3" s="303"/>
      <c r="G3" s="305"/>
      <c r="H3" s="306"/>
      <c r="I3" s="302"/>
      <c r="J3" s="303"/>
      <c r="K3" s="303"/>
      <c r="L3" s="302"/>
      <c r="M3" s="303"/>
      <c r="N3" s="307">
        <v>0.2</v>
      </c>
      <c r="O3" s="303"/>
      <c r="P3" s="303"/>
      <c r="Q3" s="303"/>
      <c r="R3" s="303"/>
      <c r="S3" s="302"/>
    </row>
    <row r="4" spans="1:19">
      <c r="A4" s="302"/>
      <c r="B4" s="302"/>
      <c r="C4" s="302"/>
      <c r="D4" s="302"/>
      <c r="E4" s="302"/>
      <c r="F4" s="302"/>
      <c r="G4" s="302"/>
      <c r="H4" s="302"/>
      <c r="I4" s="302"/>
      <c r="J4" s="302"/>
      <c r="K4" s="302"/>
      <c r="L4" s="302"/>
      <c r="M4" s="302"/>
      <c r="N4" s="308">
        <v>0.3</v>
      </c>
      <c r="O4" s="302"/>
      <c r="P4" s="302"/>
      <c r="Q4" s="302"/>
      <c r="R4" s="302"/>
      <c r="S4" s="302"/>
    </row>
    <row r="5" spans="1:19">
      <c r="A5" s="302"/>
      <c r="B5" s="309">
        <f>B15</f>
        <v>0.25</v>
      </c>
      <c r="C5" s="302"/>
      <c r="D5" s="302"/>
      <c r="E5" s="302"/>
      <c r="F5" s="302"/>
      <c r="G5" s="302"/>
      <c r="H5" s="302"/>
      <c r="I5" s="302"/>
      <c r="J5" s="302"/>
      <c r="K5" s="302"/>
      <c r="L5" s="302"/>
      <c r="M5" s="302"/>
      <c r="N5" s="308">
        <v>0.25</v>
      </c>
      <c r="O5" s="302"/>
      <c r="P5" s="302"/>
      <c r="Q5" s="302"/>
      <c r="R5" s="302"/>
      <c r="S5" s="302"/>
    </row>
    <row r="6" spans="1:19">
      <c r="A6" s="302"/>
      <c r="B6" s="310"/>
      <c r="C6" s="311" t="s">
        <v>545</v>
      </c>
      <c r="D6" s="302"/>
      <c r="E6" s="302"/>
      <c r="F6" s="302"/>
      <c r="G6" s="302"/>
      <c r="H6" s="302"/>
      <c r="I6" s="302"/>
      <c r="J6" s="302"/>
      <c r="K6" s="302"/>
      <c r="L6" s="302"/>
      <c r="M6" s="302"/>
      <c r="N6" s="302"/>
      <c r="O6" s="302"/>
      <c r="P6" s="302"/>
      <c r="Q6" s="302"/>
      <c r="R6" s="302"/>
      <c r="S6" s="302"/>
    </row>
    <row r="7" spans="1:19">
      <c r="A7" s="302"/>
      <c r="B7" s="310"/>
      <c r="C7" s="310"/>
      <c r="D7" s="302"/>
      <c r="E7" s="302"/>
      <c r="F7" s="302"/>
      <c r="G7" s="302"/>
      <c r="H7" s="302"/>
      <c r="I7" s="302"/>
      <c r="J7" s="302"/>
      <c r="K7" s="302"/>
      <c r="L7" s="302"/>
      <c r="M7" s="302"/>
      <c r="N7" s="302"/>
      <c r="O7" s="302"/>
      <c r="P7" s="302"/>
      <c r="Q7" s="302"/>
      <c r="R7" s="302"/>
      <c r="S7" s="302"/>
    </row>
    <row r="8" spans="1:19">
      <c r="A8" s="302"/>
      <c r="B8" s="312" t="s">
        <v>44</v>
      </c>
      <c r="C8" s="310"/>
      <c r="D8" s="302"/>
      <c r="E8" s="302"/>
      <c r="F8" s="302"/>
      <c r="G8" s="302"/>
      <c r="H8" s="302"/>
      <c r="I8" s="302"/>
      <c r="J8" s="302"/>
      <c r="K8" s="302"/>
      <c r="L8" s="302"/>
      <c r="M8" s="302"/>
      <c r="N8" s="312"/>
      <c r="O8" s="312"/>
      <c r="P8" s="312"/>
      <c r="Q8" s="302"/>
      <c r="R8" s="302"/>
      <c r="S8" s="302"/>
    </row>
    <row r="9" spans="1:19">
      <c r="A9" s="313">
        <f>P9</f>
        <v>2.25</v>
      </c>
      <c r="B9" s="309"/>
      <c r="C9" s="310"/>
      <c r="D9" s="302"/>
      <c r="E9" s="302"/>
      <c r="F9" s="302"/>
      <c r="G9" s="302"/>
      <c r="H9" s="302"/>
      <c r="I9" s="302"/>
      <c r="J9" s="302"/>
      <c r="K9" s="302"/>
      <c r="L9" s="302"/>
      <c r="M9" s="302"/>
      <c r="N9" s="308">
        <f>O9+N5+N15</f>
        <v>1.25</v>
      </c>
      <c r="O9" s="313">
        <v>0.75</v>
      </c>
      <c r="P9" s="313">
        <f>N4+N3+N5+N15+N16+N17+O9</f>
        <v>2.25</v>
      </c>
      <c r="Q9" s="302"/>
      <c r="R9" s="302"/>
      <c r="S9" s="302"/>
    </row>
    <row r="10" spans="1:19">
      <c r="A10" s="302"/>
      <c r="B10" s="310"/>
      <c r="C10" s="310"/>
      <c r="D10" s="302"/>
      <c r="E10" s="302"/>
      <c r="F10" s="302"/>
      <c r="G10" s="302"/>
      <c r="H10" s="302"/>
      <c r="I10" s="302"/>
      <c r="J10" s="302"/>
      <c r="K10" s="302"/>
      <c r="L10" s="302"/>
      <c r="M10" s="302"/>
      <c r="N10" s="310"/>
      <c r="O10" s="310"/>
      <c r="P10" s="310"/>
      <c r="Q10" s="302"/>
      <c r="R10" s="302"/>
      <c r="S10" s="302"/>
    </row>
    <row r="11" spans="1:19">
      <c r="A11" s="302"/>
      <c r="B11" s="310"/>
      <c r="C11" s="310"/>
      <c r="D11" s="302"/>
      <c r="E11" s="302"/>
      <c r="F11" s="302"/>
      <c r="G11" s="302"/>
      <c r="H11" s="302"/>
      <c r="I11" s="302"/>
      <c r="J11" s="302"/>
      <c r="K11" s="302"/>
      <c r="L11" s="302"/>
      <c r="M11" s="302"/>
      <c r="N11" s="302"/>
      <c r="O11" s="302"/>
      <c r="P11" s="302"/>
      <c r="Q11" s="302"/>
      <c r="R11" s="302"/>
      <c r="S11" s="302"/>
    </row>
    <row r="12" spans="1:19">
      <c r="A12" s="302"/>
      <c r="B12" s="310"/>
      <c r="C12" s="310"/>
      <c r="D12" s="302"/>
      <c r="E12" s="302"/>
      <c r="F12" s="302"/>
      <c r="G12" s="302"/>
      <c r="H12" s="302"/>
      <c r="I12" s="302"/>
      <c r="J12" s="302"/>
      <c r="K12" s="302"/>
      <c r="L12" s="302"/>
      <c r="M12" s="302"/>
      <c r="N12" s="302"/>
      <c r="O12" s="302"/>
      <c r="P12" s="302"/>
      <c r="Q12" s="302"/>
      <c r="R12" s="302"/>
      <c r="S12" s="302"/>
    </row>
    <row r="13" spans="1:19">
      <c r="A13" s="302"/>
      <c r="B13" s="310"/>
      <c r="C13" s="310"/>
      <c r="D13" s="302"/>
      <c r="E13" s="302"/>
      <c r="F13" s="302"/>
      <c r="G13" s="302"/>
      <c r="H13" s="302"/>
      <c r="I13" s="302"/>
      <c r="J13" s="302"/>
      <c r="K13" s="302"/>
      <c r="L13" s="302"/>
      <c r="M13" s="302"/>
      <c r="N13" s="302"/>
      <c r="O13" s="302"/>
      <c r="P13" s="302"/>
      <c r="Q13" s="302"/>
      <c r="R13" s="302"/>
      <c r="S13" s="302"/>
    </row>
    <row r="14" spans="1:19">
      <c r="A14" s="302"/>
      <c r="B14" s="310"/>
      <c r="C14" s="310"/>
      <c r="D14" s="302"/>
      <c r="E14" s="302"/>
      <c r="F14" s="302"/>
      <c r="G14" s="302"/>
      <c r="H14" s="302"/>
      <c r="I14" s="302"/>
      <c r="J14" s="302"/>
      <c r="K14" s="302"/>
      <c r="L14" s="302"/>
      <c r="M14" s="302"/>
      <c r="N14" s="302"/>
      <c r="O14" s="302"/>
      <c r="P14" s="302"/>
      <c r="Q14" s="302"/>
      <c r="R14" s="302"/>
      <c r="S14" s="302"/>
    </row>
    <row r="15" spans="1:19">
      <c r="A15" s="302"/>
      <c r="B15" s="309">
        <v>0.25</v>
      </c>
      <c r="C15" s="302"/>
      <c r="D15" s="302"/>
      <c r="E15" s="302"/>
      <c r="F15" s="302"/>
      <c r="G15" s="302"/>
      <c r="H15" s="302"/>
      <c r="I15" s="302"/>
      <c r="J15" s="302"/>
      <c r="K15" s="302"/>
      <c r="L15" s="302"/>
      <c r="M15" s="302"/>
      <c r="N15" s="307">
        <v>0.25</v>
      </c>
      <c r="O15" s="303"/>
      <c r="P15" s="302"/>
      <c r="Q15" s="302"/>
      <c r="R15" s="302"/>
      <c r="S15" s="302"/>
    </row>
    <row r="16" spans="1:19">
      <c r="A16" s="302"/>
      <c r="B16" s="302"/>
      <c r="C16" s="302"/>
      <c r="D16" s="302"/>
      <c r="E16" s="302"/>
      <c r="F16" s="302"/>
      <c r="G16" s="302"/>
      <c r="H16" s="302"/>
      <c r="I16" s="302"/>
      <c r="J16" s="302"/>
      <c r="K16" s="302"/>
      <c r="L16" s="302"/>
      <c r="M16" s="302"/>
      <c r="N16" s="308">
        <v>0.3</v>
      </c>
      <c r="O16" s="302"/>
      <c r="P16" s="302"/>
      <c r="Q16" s="302"/>
      <c r="R16" s="302"/>
      <c r="S16" s="302"/>
    </row>
    <row r="17" spans="1:19">
      <c r="A17" s="302"/>
      <c r="B17" s="302"/>
      <c r="C17" s="302"/>
      <c r="D17" s="314"/>
      <c r="E17" s="313">
        <v>0.75</v>
      </c>
      <c r="F17" s="313"/>
      <c r="G17" s="314"/>
      <c r="H17" s="313"/>
      <c r="I17" s="310"/>
      <c r="J17" s="315">
        <v>0.75</v>
      </c>
      <c r="K17" s="314"/>
      <c r="L17" s="302"/>
      <c r="M17" s="302"/>
      <c r="N17" s="308">
        <v>0.2</v>
      </c>
      <c r="O17" s="302"/>
      <c r="P17" s="302"/>
      <c r="Q17" s="302"/>
      <c r="R17" s="302"/>
      <c r="S17" s="302"/>
    </row>
    <row r="18" spans="1:19">
      <c r="A18" s="302"/>
      <c r="B18" s="302"/>
      <c r="C18" s="308">
        <f>L18</f>
        <v>0.2</v>
      </c>
      <c r="D18" s="302"/>
      <c r="E18" s="302"/>
      <c r="F18" s="302"/>
      <c r="G18" s="302"/>
      <c r="H18" s="302"/>
      <c r="I18" s="302"/>
      <c r="J18" s="302"/>
      <c r="K18" s="302"/>
      <c r="L18" s="308">
        <v>0.2</v>
      </c>
      <c r="M18" s="302"/>
      <c r="N18" s="302"/>
      <c r="O18" s="302"/>
      <c r="P18" s="302"/>
      <c r="Q18" s="302"/>
      <c r="R18" s="302"/>
      <c r="S18" s="302"/>
    </row>
    <row r="19" spans="1:19">
      <c r="A19" s="302"/>
      <c r="B19" s="302"/>
      <c r="C19" s="302"/>
      <c r="D19" s="316">
        <f>K19</f>
        <v>0.25</v>
      </c>
      <c r="E19" s="302"/>
      <c r="F19" s="302"/>
      <c r="G19" s="317">
        <f>E17+J17</f>
        <v>1.5</v>
      </c>
      <c r="H19" s="302"/>
      <c r="I19" s="302"/>
      <c r="J19" s="302"/>
      <c r="K19" s="318">
        <v>0.25</v>
      </c>
      <c r="L19" s="302"/>
      <c r="M19" s="302"/>
      <c r="N19" s="302"/>
      <c r="O19" s="302"/>
      <c r="P19" s="302"/>
      <c r="Q19" s="302"/>
      <c r="R19" s="302"/>
      <c r="S19" s="302"/>
    </row>
    <row r="20" spans="1:19">
      <c r="A20" s="302"/>
      <c r="B20" s="302"/>
      <c r="C20" s="308">
        <f>L21</f>
        <v>0.3</v>
      </c>
      <c r="D20" s="302"/>
      <c r="E20" s="302"/>
      <c r="F20" s="302"/>
      <c r="G20" s="319">
        <f>G19+D19+K19</f>
        <v>2</v>
      </c>
      <c r="H20" s="302"/>
      <c r="I20" s="302"/>
      <c r="J20" s="302"/>
      <c r="K20" s="302"/>
      <c r="L20" s="302"/>
      <c r="M20" s="302"/>
      <c r="N20" s="302"/>
      <c r="O20" s="302"/>
      <c r="P20" s="302"/>
      <c r="Q20" s="302"/>
      <c r="R20" s="302"/>
      <c r="S20" s="302"/>
    </row>
    <row r="21" spans="1:19">
      <c r="A21" s="302"/>
      <c r="B21" s="320"/>
      <c r="C21" s="302"/>
      <c r="D21" s="302"/>
      <c r="E21" s="302"/>
      <c r="F21" s="302"/>
      <c r="G21" s="308">
        <f>G19+((C18+D19+C20)*2)</f>
        <v>3</v>
      </c>
      <c r="H21" s="302"/>
      <c r="I21" s="302"/>
      <c r="J21" s="302"/>
      <c r="K21" s="302"/>
      <c r="L21" s="321">
        <v>0.3</v>
      </c>
      <c r="M21" s="322"/>
      <c r="N21" s="322"/>
      <c r="O21" s="322"/>
      <c r="P21" s="323"/>
      <c r="Q21" s="310"/>
      <c r="R21" s="322"/>
      <c r="S21" s="322"/>
    </row>
    <row r="22" spans="1:19">
      <c r="A22" s="302"/>
      <c r="B22" s="320"/>
      <c r="C22" s="302"/>
      <c r="D22" s="302"/>
      <c r="E22" s="302"/>
      <c r="F22" s="302"/>
      <c r="G22" s="302"/>
      <c r="H22" s="302"/>
      <c r="I22" s="302"/>
      <c r="J22" s="302"/>
      <c r="K22" s="302"/>
      <c r="L22" s="321"/>
      <c r="M22" s="322"/>
      <c r="N22" s="322"/>
      <c r="O22" s="322"/>
      <c r="P22" s="323"/>
      <c r="Q22" s="310"/>
      <c r="R22" s="322"/>
      <c r="S22" s="322"/>
    </row>
    <row r="23" spans="1:19">
      <c r="A23" s="302"/>
      <c r="B23" s="320"/>
      <c r="C23" s="302"/>
      <c r="D23" s="302"/>
      <c r="E23" s="302"/>
      <c r="F23" s="302"/>
      <c r="G23" s="302"/>
      <c r="H23" s="302"/>
      <c r="I23" s="302"/>
      <c r="J23" s="302"/>
      <c r="K23" s="302"/>
      <c r="L23" s="321"/>
      <c r="M23" s="322"/>
      <c r="N23" s="322"/>
      <c r="O23" s="322"/>
      <c r="P23" s="323"/>
      <c r="Q23" s="310"/>
      <c r="R23" s="322"/>
      <c r="S23" s="322"/>
    </row>
    <row r="24" spans="1:19">
      <c r="A24" s="302"/>
      <c r="B24" s="320"/>
      <c r="C24" s="322"/>
      <c r="D24" s="322"/>
      <c r="E24" s="322"/>
      <c r="F24" s="322"/>
      <c r="G24" s="322"/>
      <c r="H24" s="322"/>
      <c r="I24" s="322"/>
      <c r="J24" s="322"/>
      <c r="K24" s="322"/>
      <c r="L24" s="302"/>
      <c r="M24" s="302"/>
      <c r="N24" s="302"/>
      <c r="O24" s="302"/>
      <c r="P24" s="302"/>
      <c r="Q24" s="302"/>
      <c r="R24" s="302"/>
      <c r="S24" s="302"/>
    </row>
    <row r="25" spans="1:19">
      <c r="A25" s="302"/>
      <c r="B25" s="320"/>
      <c r="C25" s="322"/>
      <c r="D25" s="322"/>
      <c r="E25" s="322"/>
      <c r="F25" s="322"/>
      <c r="G25" s="322"/>
      <c r="H25" s="322"/>
      <c r="I25" s="322"/>
      <c r="J25" s="322"/>
      <c r="K25" s="322"/>
      <c r="L25" s="302"/>
      <c r="M25" s="302"/>
      <c r="N25" s="302"/>
      <c r="O25" s="302"/>
      <c r="P25" s="302"/>
      <c r="Q25" s="302"/>
      <c r="R25" s="302"/>
      <c r="S25" s="302"/>
    </row>
    <row r="26" spans="1:19">
      <c r="A26" s="302"/>
      <c r="B26" s="320"/>
      <c r="C26" s="322"/>
      <c r="D26" s="322"/>
      <c r="E26" s="322"/>
      <c r="F26" s="322"/>
      <c r="G26" s="322"/>
      <c r="H26" s="322"/>
      <c r="I26" s="322"/>
      <c r="J26" s="322"/>
      <c r="K26" s="322"/>
      <c r="L26" s="302"/>
      <c r="M26" s="302"/>
      <c r="N26" s="302"/>
      <c r="O26" s="302"/>
      <c r="P26" s="302"/>
      <c r="Q26" s="302"/>
      <c r="R26" s="302"/>
      <c r="S26" s="302"/>
    </row>
    <row r="27" spans="1:19">
      <c r="A27" s="302"/>
      <c r="B27" s="320"/>
      <c r="C27" s="322"/>
      <c r="D27" s="322"/>
      <c r="E27" s="322"/>
      <c r="F27" s="322"/>
      <c r="G27" s="322"/>
      <c r="H27" s="322"/>
      <c r="I27" s="322"/>
      <c r="J27" s="322"/>
      <c r="K27" s="322"/>
      <c r="L27" s="302"/>
      <c r="M27" s="302"/>
      <c r="N27" s="302"/>
      <c r="O27" s="302"/>
      <c r="P27" s="302"/>
      <c r="Q27" s="302"/>
      <c r="R27" s="302"/>
      <c r="S27" s="302"/>
    </row>
    <row r="28" spans="1:19">
      <c r="A28" s="302"/>
      <c r="B28" s="320"/>
      <c r="C28" s="322"/>
      <c r="D28" s="322"/>
      <c r="E28" s="322"/>
      <c r="F28" s="322"/>
      <c r="G28" s="322"/>
      <c r="H28" s="322"/>
      <c r="I28" s="322"/>
      <c r="J28" s="322"/>
      <c r="K28" s="322"/>
      <c r="L28" s="302"/>
      <c r="M28" s="302"/>
      <c r="N28" s="302"/>
      <c r="O28" s="302"/>
      <c r="P28" s="302"/>
      <c r="Q28" s="302"/>
      <c r="R28" s="302"/>
      <c r="S28" s="302"/>
    </row>
    <row r="29" spans="1:19">
      <c r="A29" s="302"/>
      <c r="B29" s="320"/>
      <c r="C29" s="322"/>
      <c r="D29" s="322"/>
      <c r="E29" s="322"/>
      <c r="F29" s="322"/>
      <c r="G29" s="322"/>
      <c r="H29" s="322"/>
      <c r="I29" s="322"/>
      <c r="J29" s="322"/>
      <c r="K29" s="322"/>
      <c r="L29" s="302"/>
      <c r="M29" s="302"/>
      <c r="N29" s="302"/>
      <c r="O29" s="302"/>
      <c r="P29" s="302"/>
      <c r="Q29" s="302"/>
      <c r="R29" s="302"/>
      <c r="S29" s="302"/>
    </row>
    <row r="30" spans="1:19">
      <c r="A30" s="302"/>
      <c r="B30" s="320"/>
      <c r="C30" s="302"/>
      <c r="D30" s="324"/>
      <c r="E30" s="302"/>
      <c r="F30" s="302"/>
      <c r="G30" s="302"/>
      <c r="H30" s="302"/>
      <c r="I30" s="302"/>
      <c r="J30" s="302"/>
      <c r="K30" s="302"/>
      <c r="L30" s="302"/>
      <c r="M30" s="302"/>
      <c r="N30" s="302"/>
      <c r="O30" s="302"/>
      <c r="P30" s="302"/>
      <c r="Q30" s="302"/>
      <c r="R30" s="302"/>
      <c r="S30" s="302"/>
    </row>
    <row r="31" spans="1:19">
      <c r="A31" s="302"/>
      <c r="B31" s="320"/>
      <c r="C31" s="302"/>
      <c r="D31" s="302"/>
      <c r="E31" s="302"/>
      <c r="F31" s="302"/>
      <c r="G31" s="302"/>
      <c r="H31" s="302"/>
      <c r="I31" s="302"/>
      <c r="J31" s="302"/>
      <c r="K31" s="302"/>
      <c r="L31" s="302"/>
      <c r="M31" s="302"/>
      <c r="N31" s="302"/>
      <c r="O31" s="302"/>
      <c r="P31" s="302"/>
      <c r="Q31" s="302"/>
      <c r="R31" s="302"/>
      <c r="S31" s="302"/>
    </row>
    <row r="32" spans="1:19">
      <c r="A32" s="302"/>
      <c r="B32" s="320"/>
      <c r="C32" s="302"/>
      <c r="D32" s="302"/>
      <c r="E32" s="302"/>
      <c r="F32" s="302"/>
      <c r="G32" s="302"/>
      <c r="H32" s="302"/>
      <c r="I32" s="302"/>
      <c r="J32" s="302"/>
      <c r="K32" s="302"/>
      <c r="L32" s="302"/>
      <c r="M32" s="302"/>
      <c r="N32" s="302"/>
      <c r="O32" s="302"/>
      <c r="P32" s="302"/>
      <c r="Q32" s="302"/>
      <c r="R32" s="302"/>
      <c r="S32" s="302"/>
    </row>
    <row r="33" spans="1:19">
      <c r="A33" s="302"/>
      <c r="B33" s="320"/>
      <c r="C33" s="302"/>
      <c r="D33" s="302"/>
      <c r="E33" s="302"/>
      <c r="F33" s="302"/>
      <c r="G33" s="302"/>
      <c r="H33" s="302"/>
      <c r="I33" s="302"/>
      <c r="J33" s="302"/>
      <c r="K33" s="302"/>
      <c r="L33" s="302"/>
      <c r="M33" s="302"/>
      <c r="N33" s="302"/>
      <c r="O33" s="302"/>
      <c r="P33" s="302"/>
      <c r="Q33" s="302"/>
      <c r="R33" s="302"/>
      <c r="S33" s="302"/>
    </row>
    <row r="34" spans="1:19">
      <c r="A34" s="302"/>
      <c r="B34" s="320"/>
      <c r="C34" s="302"/>
      <c r="D34" s="302"/>
      <c r="E34" s="302"/>
      <c r="F34" s="302"/>
      <c r="G34" s="302"/>
      <c r="H34" s="302"/>
      <c r="I34" s="302"/>
      <c r="J34" s="302"/>
      <c r="K34" s="302"/>
      <c r="L34" s="321"/>
      <c r="M34" s="322"/>
      <c r="N34" s="322"/>
      <c r="O34" s="322"/>
      <c r="P34" s="323"/>
      <c r="Q34" s="310"/>
      <c r="R34" s="322"/>
      <c r="S34" s="322"/>
    </row>
    <row r="35" spans="1:19">
      <c r="A35" s="302"/>
      <c r="B35" s="302"/>
      <c r="C35" s="302"/>
      <c r="D35" s="302"/>
      <c r="E35" s="302"/>
      <c r="F35" s="302"/>
      <c r="G35" s="302" t="s">
        <v>546</v>
      </c>
      <c r="H35" s="302"/>
      <c r="I35" s="302"/>
      <c r="J35" s="302"/>
      <c r="K35" s="302"/>
      <c r="L35" s="322" t="s">
        <v>547</v>
      </c>
      <c r="M35" s="322"/>
      <c r="N35" s="322"/>
      <c r="O35" s="322"/>
      <c r="P35" s="323"/>
      <c r="Q35" s="325"/>
      <c r="R35" s="322"/>
      <c r="S35" s="322"/>
    </row>
    <row r="36" spans="1:19">
      <c r="A36" s="302"/>
      <c r="B36" s="313"/>
      <c r="C36" s="302"/>
      <c r="D36" s="302"/>
      <c r="E36" s="302"/>
      <c r="F36" s="302"/>
      <c r="G36" s="302"/>
      <c r="H36" s="302"/>
      <c r="I36" s="302"/>
      <c r="J36" s="302"/>
      <c r="K36" s="302"/>
      <c r="L36" s="302"/>
      <c r="M36" s="302"/>
      <c r="N36" s="302"/>
      <c r="O36" s="302"/>
      <c r="P36" s="323"/>
      <c r="Q36" s="310"/>
      <c r="R36" s="322"/>
      <c r="S36" s="322"/>
    </row>
    <row r="37" spans="1:19">
      <c r="A37" s="302"/>
      <c r="B37" s="326"/>
      <c r="C37" s="302"/>
      <c r="D37" s="302"/>
      <c r="E37" s="302"/>
      <c r="F37" s="302"/>
      <c r="G37" s="323"/>
      <c r="H37" s="302"/>
      <c r="I37" s="302"/>
      <c r="J37" s="302"/>
      <c r="K37" s="302"/>
      <c r="L37" s="302"/>
      <c r="M37" s="302"/>
      <c r="N37" s="302">
        <v>0.2</v>
      </c>
      <c r="O37" s="302"/>
      <c r="P37" s="323"/>
      <c r="Q37" s="327"/>
      <c r="R37" s="303"/>
      <c r="S37" s="303"/>
    </row>
    <row r="38" spans="1:19">
      <c r="A38" s="313"/>
      <c r="B38" s="313"/>
      <c r="C38" s="302"/>
      <c r="D38" s="302"/>
      <c r="E38" s="302"/>
      <c r="F38" s="302"/>
      <c r="G38" s="323"/>
      <c r="H38" s="328"/>
      <c r="I38" s="302"/>
      <c r="J38" s="302"/>
      <c r="K38" s="302"/>
      <c r="L38" s="302"/>
      <c r="M38" s="302">
        <v>0.315</v>
      </c>
      <c r="N38" s="302" t="s">
        <v>35</v>
      </c>
      <c r="O38" s="302"/>
      <c r="P38" s="323"/>
      <c r="Q38" s="302"/>
      <c r="R38" s="302"/>
      <c r="S38" s="302"/>
    </row>
    <row r="39" spans="1:19">
      <c r="A39" s="326"/>
      <c r="B39" s="310"/>
      <c r="C39" s="302"/>
      <c r="D39" s="302"/>
      <c r="E39" s="302"/>
      <c r="F39" s="328"/>
      <c r="G39" s="314"/>
      <c r="H39" s="302"/>
      <c r="I39" s="302"/>
      <c r="J39" s="302"/>
      <c r="K39" s="302"/>
      <c r="L39" s="302"/>
      <c r="M39" s="302"/>
      <c r="N39" s="302">
        <v>0.2</v>
      </c>
      <c r="O39" s="302"/>
      <c r="P39" s="329"/>
      <c r="Q39" s="310"/>
      <c r="R39" s="302"/>
      <c r="S39" s="302"/>
    </row>
    <row r="40" spans="1:19">
      <c r="A40" s="313"/>
      <c r="B40" s="309"/>
      <c r="C40" s="313"/>
      <c r="D40" s="313"/>
      <c r="E40" s="313" t="s">
        <v>548</v>
      </c>
      <c r="F40" s="328"/>
      <c r="G40" s="323"/>
      <c r="H40" s="313"/>
      <c r="I40" s="313"/>
      <c r="J40" s="313"/>
      <c r="K40" s="302"/>
      <c r="L40" s="302"/>
      <c r="M40" s="302"/>
      <c r="N40" s="302"/>
      <c r="O40" s="325">
        <f>N37+M38+M40+M41+N43</f>
        <v>1.03</v>
      </c>
      <c r="P40" s="313"/>
      <c r="Q40" s="310"/>
      <c r="R40" s="302"/>
      <c r="S40" s="302"/>
    </row>
    <row r="41" spans="1:19">
      <c r="A41" s="310"/>
      <c r="B41" s="302"/>
      <c r="C41" s="326"/>
      <c r="D41" s="326"/>
      <c r="E41" s="326"/>
      <c r="F41" s="326"/>
      <c r="G41" s="314"/>
      <c r="H41" s="326"/>
      <c r="I41" s="326"/>
      <c r="J41" s="326"/>
      <c r="K41" s="302"/>
      <c r="L41" s="302"/>
      <c r="M41" s="302">
        <v>0.315</v>
      </c>
      <c r="N41" s="302" t="s">
        <v>35</v>
      </c>
      <c r="O41" s="308">
        <f>O40+O45</f>
        <v>1.33</v>
      </c>
      <c r="P41" s="313"/>
      <c r="Q41" s="302"/>
      <c r="R41" s="302"/>
      <c r="S41" s="302"/>
    </row>
    <row r="42" spans="1:19">
      <c r="A42" s="302"/>
      <c r="B42" s="302"/>
      <c r="C42" s="313"/>
      <c r="D42" s="313"/>
      <c r="E42" s="313"/>
      <c r="F42" s="313"/>
      <c r="G42" s="302" t="s">
        <v>549</v>
      </c>
      <c r="H42" s="313"/>
      <c r="I42" s="313"/>
      <c r="J42" s="313"/>
      <c r="K42" s="302"/>
      <c r="L42" s="302"/>
      <c r="M42" s="302"/>
      <c r="N42" s="302"/>
      <c r="O42" s="302"/>
      <c r="P42" s="313"/>
      <c r="Q42" s="310"/>
      <c r="R42" s="312"/>
      <c r="S42" s="312"/>
    </row>
    <row r="43" spans="1:19">
      <c r="A43" s="302"/>
      <c r="B43" s="302"/>
      <c r="C43" s="310"/>
      <c r="D43" s="310"/>
      <c r="E43" s="310"/>
      <c r="F43" s="310"/>
      <c r="G43" s="314"/>
      <c r="H43" s="310"/>
      <c r="I43" s="310"/>
      <c r="J43" s="310"/>
      <c r="K43" s="302"/>
      <c r="L43" s="302"/>
      <c r="M43" s="302"/>
      <c r="N43" s="302">
        <v>0.2</v>
      </c>
      <c r="O43" s="302"/>
      <c r="P43" s="313"/>
      <c r="Q43" s="310"/>
      <c r="R43" s="313"/>
      <c r="S43" s="313"/>
    </row>
    <row r="44" spans="1:19">
      <c r="A44" s="302"/>
      <c r="B44" s="302"/>
      <c r="C44" s="302"/>
      <c r="D44" s="302"/>
      <c r="E44" s="302"/>
      <c r="F44" s="302"/>
      <c r="G44" s="330"/>
      <c r="H44" s="302"/>
      <c r="I44" s="302"/>
      <c r="J44" s="302"/>
      <c r="K44" s="302"/>
      <c r="L44" s="302"/>
      <c r="M44" s="302"/>
      <c r="N44" s="302"/>
      <c r="O44" s="302"/>
      <c r="P44" s="313"/>
      <c r="Q44" s="310"/>
      <c r="R44" s="310"/>
      <c r="S44" s="310"/>
    </row>
    <row r="45" spans="1:19">
      <c r="A45" s="302"/>
      <c r="B45" s="302"/>
      <c r="C45" s="302"/>
      <c r="D45" s="302"/>
      <c r="E45" s="302"/>
      <c r="F45" s="302"/>
      <c r="G45" s="331"/>
      <c r="H45" s="302"/>
      <c r="I45" s="302"/>
      <c r="J45" s="302"/>
      <c r="K45" s="302"/>
      <c r="L45" s="322"/>
      <c r="M45" s="322"/>
      <c r="N45" s="332"/>
      <c r="O45" s="308">
        <v>0.3</v>
      </c>
      <c r="P45" s="302"/>
      <c r="Q45" s="302"/>
      <c r="R45" s="302"/>
      <c r="S45" s="302"/>
    </row>
    <row r="46" spans="1:19">
      <c r="A46" s="302"/>
      <c r="B46" s="302"/>
      <c r="C46" s="302"/>
      <c r="D46" s="302"/>
      <c r="E46" s="302"/>
      <c r="F46" s="302"/>
      <c r="G46" s="302"/>
      <c r="H46" s="302"/>
      <c r="I46" s="302"/>
      <c r="J46" s="302"/>
      <c r="K46" s="302"/>
      <c r="L46" s="302"/>
      <c r="M46" s="302"/>
      <c r="N46" s="302"/>
      <c r="O46" s="302"/>
      <c r="P46" s="322"/>
      <c r="Q46" s="310"/>
      <c r="R46" s="302"/>
      <c r="S46" s="302"/>
    </row>
    <row r="47" spans="1:19">
      <c r="A47" s="302"/>
      <c r="B47" s="302"/>
      <c r="C47" s="302"/>
      <c r="D47" s="314"/>
      <c r="E47" s="310"/>
      <c r="F47" s="313"/>
      <c r="G47" s="314"/>
      <c r="H47" s="313"/>
      <c r="I47" s="310"/>
      <c r="J47" s="315"/>
      <c r="K47" s="314"/>
      <c r="L47" s="302"/>
      <c r="M47" s="302"/>
      <c r="N47" s="302"/>
      <c r="O47" s="302"/>
      <c r="P47" s="302"/>
      <c r="Q47" s="302"/>
      <c r="R47" s="302"/>
      <c r="S47" s="302"/>
    </row>
    <row r="48" spans="1:19">
      <c r="A48" s="302"/>
      <c r="B48" s="302"/>
      <c r="C48" s="308">
        <f>L48</f>
        <v>0.2</v>
      </c>
      <c r="D48" s="302"/>
      <c r="E48" s="302"/>
      <c r="F48" s="302"/>
      <c r="G48" s="302"/>
      <c r="H48" s="302"/>
      <c r="I48" s="302"/>
      <c r="J48" s="302"/>
      <c r="K48" s="308">
        <f>L21</f>
        <v>0.3</v>
      </c>
      <c r="L48" s="308">
        <f>L18</f>
        <v>0.2</v>
      </c>
      <c r="M48" s="302"/>
      <c r="N48" s="302"/>
      <c r="O48" s="302"/>
      <c r="P48" s="302"/>
      <c r="Q48" s="310"/>
      <c r="R48" s="302"/>
      <c r="S48" s="302"/>
    </row>
    <row r="49" spans="1:19">
      <c r="A49" s="302"/>
      <c r="B49" s="302"/>
      <c r="C49" s="302"/>
      <c r="D49" s="316">
        <f>K19</f>
        <v>0.25</v>
      </c>
      <c r="E49" s="302"/>
      <c r="F49" s="302"/>
      <c r="G49" s="317">
        <f>G19</f>
        <v>1.5</v>
      </c>
      <c r="H49" s="302"/>
      <c r="I49" s="302"/>
      <c r="J49" s="302"/>
      <c r="K49" s="317">
        <f>D49</f>
        <v>0.25</v>
      </c>
      <c r="L49" s="302"/>
      <c r="M49" s="302"/>
      <c r="N49" s="302"/>
      <c r="O49" s="302"/>
      <c r="P49" s="302"/>
      <c r="Q49" s="302"/>
      <c r="R49" s="303"/>
      <c r="S49" s="302"/>
    </row>
    <row r="50" spans="1:19">
      <c r="A50" s="302"/>
      <c r="B50" s="302"/>
      <c r="C50" s="308">
        <f>K48</f>
        <v>0.3</v>
      </c>
      <c r="D50" s="302"/>
      <c r="E50" s="302"/>
      <c r="F50" s="302"/>
      <c r="G50" s="319">
        <f>G21</f>
        <v>3</v>
      </c>
      <c r="H50" s="302"/>
      <c r="I50" s="302"/>
      <c r="J50" s="302"/>
      <c r="K50" s="302"/>
      <c r="L50" s="302"/>
      <c r="M50" s="302"/>
      <c r="N50" s="302"/>
      <c r="O50" s="302"/>
      <c r="P50" s="302"/>
      <c r="Q50" s="302"/>
      <c r="R50" s="302"/>
      <c r="S50" s="302"/>
    </row>
    <row r="51" spans="1:19">
      <c r="A51" s="302"/>
      <c r="B51" s="302"/>
      <c r="C51" s="302"/>
      <c r="D51" s="325"/>
      <c r="E51" s="302"/>
      <c r="F51" s="302"/>
      <c r="G51" s="315"/>
      <c r="H51" s="302"/>
      <c r="I51" s="302"/>
      <c r="J51" s="302"/>
      <c r="K51" s="302"/>
      <c r="L51" s="302"/>
      <c r="M51" s="302"/>
      <c r="N51" s="302"/>
      <c r="O51" s="302"/>
      <c r="P51" s="302"/>
      <c r="Q51" s="302"/>
      <c r="R51" s="302"/>
      <c r="S51" s="302"/>
    </row>
    <row r="52" spans="1:19">
      <c r="A52" s="302"/>
      <c r="B52" s="302"/>
      <c r="C52" s="302"/>
      <c r="D52" s="325"/>
      <c r="E52" s="302"/>
      <c r="F52" s="302"/>
      <c r="G52" s="315"/>
      <c r="H52" s="302"/>
      <c r="I52" s="302"/>
      <c r="J52" s="302"/>
      <c r="K52" s="302"/>
      <c r="L52" s="302"/>
      <c r="M52" s="302"/>
      <c r="N52" s="302"/>
      <c r="O52" s="302"/>
      <c r="P52" s="302"/>
      <c r="Q52" s="302"/>
      <c r="R52" s="302"/>
      <c r="S52" s="322"/>
    </row>
    <row r="53" spans="1:19">
      <c r="A53" s="302"/>
      <c r="B53" s="302"/>
      <c r="C53" s="302"/>
      <c r="D53" s="325"/>
      <c r="E53" s="302"/>
      <c r="F53" s="302"/>
      <c r="G53" s="315"/>
      <c r="H53" s="302"/>
      <c r="I53" s="302"/>
      <c r="J53" s="302"/>
      <c r="K53" s="302"/>
      <c r="L53" s="302"/>
      <c r="M53" s="302"/>
      <c r="N53" s="302"/>
      <c r="O53" s="302"/>
      <c r="P53" s="302"/>
      <c r="Q53" s="302"/>
      <c r="R53" s="302"/>
      <c r="S53" s="322"/>
    </row>
    <row r="54" spans="1:19">
      <c r="A54" s="302"/>
      <c r="B54" s="302"/>
      <c r="C54" s="302"/>
      <c r="D54" s="325"/>
      <c r="E54" s="302"/>
      <c r="F54" s="302"/>
      <c r="G54" s="315"/>
      <c r="H54" s="302"/>
      <c r="I54" s="302"/>
      <c r="J54" s="302"/>
      <c r="K54" s="302"/>
      <c r="L54" s="302"/>
      <c r="M54" s="302"/>
      <c r="N54" s="302"/>
      <c r="O54" s="302"/>
      <c r="P54" s="302"/>
      <c r="Q54" s="302"/>
      <c r="R54" s="302"/>
      <c r="S54" s="322"/>
    </row>
    <row r="55" spans="1:19">
      <c r="A55" s="302"/>
      <c r="B55" s="302"/>
      <c r="C55" s="302"/>
      <c r="D55" s="302"/>
      <c r="E55" s="302"/>
      <c r="F55" s="302"/>
      <c r="G55" s="308">
        <f>G49+D49+K49</f>
        <v>2</v>
      </c>
      <c r="H55" s="302"/>
      <c r="I55" s="302"/>
      <c r="J55" s="302"/>
      <c r="K55" s="302"/>
      <c r="L55" s="302"/>
      <c r="M55" s="323"/>
      <c r="N55" s="310"/>
      <c r="O55" s="322"/>
      <c r="P55" s="302"/>
      <c r="Q55" s="302"/>
      <c r="R55" s="302"/>
      <c r="S55" s="322"/>
    </row>
    <row r="56" spans="1:19">
      <c r="A56" s="302"/>
      <c r="B56" s="302"/>
      <c r="C56" s="302"/>
      <c r="D56" s="302"/>
      <c r="E56" s="302"/>
      <c r="F56" s="302"/>
      <c r="G56" s="302"/>
      <c r="H56" s="302"/>
      <c r="I56" s="302"/>
      <c r="J56" s="302"/>
      <c r="K56" s="302"/>
      <c r="L56" s="302"/>
      <c r="M56" s="323"/>
      <c r="N56" s="302"/>
      <c r="O56" s="322"/>
      <c r="P56" s="302"/>
      <c r="Q56" s="302"/>
      <c r="R56" s="302"/>
      <c r="S56" s="302"/>
    </row>
    <row r="57" spans="1:19">
      <c r="A57" s="322"/>
      <c r="B57" s="322"/>
      <c r="C57" s="302"/>
      <c r="D57" s="302"/>
      <c r="E57" s="302"/>
      <c r="F57" s="302"/>
      <c r="G57" s="302"/>
      <c r="H57" s="302"/>
      <c r="I57" s="302"/>
      <c r="J57" s="302"/>
      <c r="K57" s="302"/>
      <c r="L57" s="302"/>
      <c r="M57" s="323"/>
      <c r="N57" s="325"/>
      <c r="O57" s="322"/>
      <c r="P57" s="302"/>
      <c r="Q57" s="302"/>
      <c r="R57" s="302"/>
      <c r="S57" s="302"/>
    </row>
    <row r="58" spans="1:19">
      <c r="A58" s="322"/>
      <c r="B58" s="322"/>
      <c r="C58" s="302"/>
      <c r="D58" s="302"/>
      <c r="E58" s="302"/>
      <c r="F58" s="302"/>
      <c r="G58" s="323"/>
      <c r="H58" s="302"/>
      <c r="I58" s="302"/>
      <c r="J58" s="302"/>
      <c r="K58" s="302"/>
      <c r="L58" s="333" t="s">
        <v>550</v>
      </c>
      <c r="M58" s="323"/>
      <c r="N58" s="310"/>
      <c r="O58" s="322"/>
      <c r="P58" s="302"/>
      <c r="Q58" s="302"/>
      <c r="R58" s="302"/>
      <c r="S58" s="322"/>
    </row>
    <row r="59" spans="1:19">
      <c r="A59" s="322"/>
      <c r="B59" s="322"/>
      <c r="C59" s="302"/>
      <c r="D59" s="302"/>
      <c r="E59" s="302"/>
      <c r="F59" s="302"/>
      <c r="G59" s="323"/>
      <c r="H59" s="328"/>
      <c r="I59" s="302"/>
      <c r="J59" s="324" t="s">
        <v>551</v>
      </c>
      <c r="K59" s="302"/>
      <c r="L59" s="333"/>
      <c r="M59" s="323"/>
      <c r="N59" s="327"/>
      <c r="O59" s="322"/>
      <c r="P59" s="302"/>
      <c r="Q59" s="334"/>
      <c r="R59" s="302"/>
      <c r="S59" s="322"/>
    </row>
    <row r="60" spans="1:19">
      <c r="A60" s="322"/>
      <c r="B60" s="310"/>
      <c r="C60" s="302"/>
      <c r="D60" s="302"/>
      <c r="E60" s="302"/>
      <c r="F60" s="328"/>
      <c r="G60" s="314"/>
      <c r="H60" s="302"/>
      <c r="I60" s="302"/>
      <c r="J60" s="324" t="s">
        <v>552</v>
      </c>
      <c r="K60" s="302"/>
      <c r="L60" s="333"/>
      <c r="M60" s="323"/>
      <c r="N60" s="325">
        <f>O40</f>
        <v>1.03</v>
      </c>
      <c r="O60" s="322"/>
      <c r="P60" s="302"/>
      <c r="Q60" s="302"/>
      <c r="R60" s="302"/>
      <c r="S60" s="322"/>
    </row>
    <row r="61" spans="1:19">
      <c r="A61" s="322"/>
      <c r="B61" s="309"/>
      <c r="C61" s="302"/>
      <c r="D61" s="302"/>
      <c r="E61" s="302"/>
      <c r="F61" s="328"/>
      <c r="G61" s="323"/>
      <c r="H61" s="313"/>
      <c r="I61" s="313"/>
      <c r="J61" s="313"/>
      <c r="K61" s="302"/>
      <c r="L61" s="333" t="s">
        <v>553</v>
      </c>
      <c r="M61" s="323"/>
      <c r="N61" s="310"/>
      <c r="O61" s="322"/>
      <c r="P61" s="302"/>
      <c r="Q61" s="302"/>
      <c r="R61" s="302"/>
      <c r="S61" s="322"/>
    </row>
    <row r="62" spans="1:19">
      <c r="A62" s="322"/>
      <c r="B62" s="322"/>
      <c r="C62" s="302"/>
      <c r="D62" s="302"/>
      <c r="E62" s="302"/>
      <c r="F62" s="326"/>
      <c r="G62" s="314"/>
      <c r="H62" s="326"/>
      <c r="I62" s="326"/>
      <c r="J62" s="326"/>
      <c r="K62" s="302"/>
      <c r="L62" s="302"/>
      <c r="M62" s="313"/>
      <c r="N62" s="310"/>
      <c r="O62" s="322"/>
      <c r="P62" s="302"/>
      <c r="Q62" s="302"/>
      <c r="R62" s="302"/>
      <c r="S62" s="322"/>
    </row>
    <row r="63" spans="1:19">
      <c r="A63" s="322"/>
      <c r="B63" s="322"/>
      <c r="C63" s="302"/>
      <c r="D63" s="302"/>
      <c r="E63" s="302"/>
      <c r="F63" s="313"/>
      <c r="G63" s="302"/>
      <c r="H63" s="313"/>
      <c r="I63" s="313"/>
      <c r="J63" s="313"/>
      <c r="K63" s="302"/>
      <c r="L63" s="302"/>
      <c r="M63" s="313"/>
      <c r="N63" s="314"/>
      <c r="O63" s="322"/>
      <c r="P63" s="302"/>
      <c r="Q63" s="302"/>
      <c r="R63" s="302"/>
      <c r="S63" s="322"/>
    </row>
    <row r="64" spans="1:19">
      <c r="A64" s="322"/>
      <c r="B64" s="322"/>
      <c r="C64" s="302"/>
      <c r="D64" s="302"/>
      <c r="E64" s="302"/>
      <c r="F64" s="310"/>
      <c r="G64" s="314"/>
      <c r="H64" s="310"/>
      <c r="I64" s="310"/>
      <c r="J64" s="310"/>
      <c r="K64" s="302"/>
      <c r="L64" s="302"/>
      <c r="M64" s="313"/>
      <c r="N64" s="310"/>
      <c r="O64" s="322"/>
      <c r="P64" s="302"/>
      <c r="Q64" s="302"/>
      <c r="R64" s="302"/>
      <c r="S64" s="322"/>
    </row>
    <row r="65" spans="1:19">
      <c r="A65" s="322"/>
      <c r="B65" s="322"/>
      <c r="C65" s="302"/>
      <c r="D65" s="302"/>
      <c r="E65" s="302"/>
      <c r="F65" s="302"/>
      <c r="G65" s="323"/>
      <c r="H65" s="302"/>
      <c r="I65" s="302"/>
      <c r="J65" s="302"/>
      <c r="K65" s="302"/>
      <c r="L65" s="302"/>
      <c r="M65" s="313"/>
      <c r="N65" s="310"/>
      <c r="O65" s="322"/>
      <c r="P65" s="302"/>
      <c r="Q65" s="302"/>
      <c r="R65" s="302"/>
      <c r="S65" s="322"/>
    </row>
    <row r="66" spans="1:19">
      <c r="A66" s="302"/>
      <c r="B66" s="302"/>
      <c r="C66" s="302"/>
      <c r="D66" s="302"/>
      <c r="E66" s="302"/>
      <c r="F66" s="302"/>
      <c r="G66" s="302"/>
      <c r="H66" s="302"/>
      <c r="I66" s="302"/>
      <c r="J66" s="302"/>
      <c r="K66" s="302"/>
      <c r="L66" s="302"/>
      <c r="M66" s="313"/>
      <c r="N66" s="310"/>
      <c r="O66" s="322"/>
      <c r="P66" s="302"/>
      <c r="Q66" s="302"/>
      <c r="R66" s="302"/>
      <c r="S66" s="322"/>
    </row>
    <row r="67" spans="1:19">
      <c r="A67" s="302"/>
      <c r="B67" s="302"/>
      <c r="C67" s="302"/>
      <c r="D67" s="302"/>
      <c r="E67" s="302"/>
      <c r="F67" s="302"/>
      <c r="G67" s="302"/>
      <c r="H67" s="302"/>
      <c r="I67" s="302"/>
      <c r="J67" s="302"/>
      <c r="K67" s="302"/>
      <c r="L67" s="302"/>
      <c r="M67" s="308"/>
      <c r="N67" s="308">
        <f>O45</f>
        <v>0.3</v>
      </c>
      <c r="O67" s="322"/>
      <c r="P67" s="302"/>
      <c r="Q67" s="302"/>
      <c r="R67" s="302"/>
      <c r="S67" s="322"/>
    </row>
    <row r="68" spans="1:19">
      <c r="A68" s="302"/>
      <c r="B68" s="302"/>
      <c r="C68" s="302"/>
      <c r="D68" s="302"/>
      <c r="E68" s="324" t="s">
        <v>554</v>
      </c>
      <c r="F68" s="302" t="s">
        <v>555</v>
      </c>
      <c r="G68" s="302"/>
      <c r="H68" s="302" t="s">
        <v>556</v>
      </c>
      <c r="I68" s="302" t="s">
        <v>557</v>
      </c>
      <c r="J68" s="302"/>
      <c r="K68" s="302"/>
      <c r="L68" s="302"/>
      <c r="M68" s="308"/>
      <c r="N68" s="308"/>
      <c r="O68" s="322"/>
      <c r="P68" s="302"/>
      <c r="Q68" s="302"/>
      <c r="R68" s="302"/>
      <c r="S68" s="322"/>
    </row>
    <row r="69" spans="1:19">
      <c r="A69" s="302"/>
      <c r="B69" s="302"/>
      <c r="C69" s="302"/>
      <c r="D69" s="302"/>
      <c r="E69" s="320" t="s">
        <v>558</v>
      </c>
      <c r="F69" s="302"/>
      <c r="G69" s="322"/>
      <c r="H69" s="320" t="s">
        <v>558</v>
      </c>
      <c r="I69" s="302"/>
      <c r="J69" s="302"/>
      <c r="K69" s="302"/>
      <c r="L69" s="302"/>
      <c r="M69" s="308"/>
      <c r="N69" s="308"/>
      <c r="O69" s="322"/>
      <c r="P69" s="302"/>
      <c r="Q69" s="302"/>
      <c r="R69" s="302"/>
      <c r="S69" s="322"/>
    </row>
    <row r="70" spans="1:19">
      <c r="A70" s="302"/>
      <c r="B70" s="302"/>
      <c r="C70" s="302"/>
      <c r="D70" s="316">
        <v>0.2</v>
      </c>
      <c r="E70" s="302"/>
      <c r="F70" s="302"/>
      <c r="G70" s="315">
        <f>G49</f>
        <v>1.5</v>
      </c>
      <c r="H70" s="302"/>
      <c r="I70" s="302"/>
      <c r="J70" s="302"/>
      <c r="K70" s="334">
        <v>0.2</v>
      </c>
      <c r="L70" s="302"/>
      <c r="M70" s="302"/>
      <c r="N70" s="302"/>
      <c r="O70" s="302"/>
      <c r="P70" s="302"/>
      <c r="Q70" s="302"/>
      <c r="R70" s="302"/>
      <c r="S70" s="322"/>
    </row>
    <row r="71" spans="1:19">
      <c r="A71" s="308"/>
      <c r="B71" s="302"/>
      <c r="C71" s="328">
        <f>D73</f>
        <v>1</v>
      </c>
      <c r="D71" s="302"/>
      <c r="E71" s="302"/>
      <c r="F71" s="302"/>
      <c r="G71" s="319">
        <f>G50</f>
        <v>3</v>
      </c>
      <c r="H71" s="302"/>
      <c r="I71" s="302"/>
      <c r="J71" s="302"/>
      <c r="K71" s="302"/>
      <c r="L71" s="302"/>
      <c r="M71" s="302"/>
      <c r="N71" s="302"/>
      <c r="O71" s="302"/>
      <c r="P71" s="302"/>
      <c r="Q71" s="302"/>
      <c r="R71" s="302"/>
      <c r="S71" s="322"/>
    </row>
    <row r="72" spans="1:19">
      <c r="A72" s="302"/>
      <c r="B72" s="302"/>
      <c r="C72" s="322" t="s">
        <v>559</v>
      </c>
      <c r="D72" s="335">
        <v>1</v>
      </c>
      <c r="E72" s="322" t="s">
        <v>114</v>
      </c>
      <c r="F72" s="302"/>
      <c r="G72" s="302" t="s">
        <v>560</v>
      </c>
      <c r="H72" s="302"/>
      <c r="I72" s="302"/>
      <c r="J72" s="302"/>
      <c r="K72" s="302"/>
      <c r="L72" s="302"/>
      <c r="M72" s="302"/>
      <c r="N72" s="302"/>
      <c r="O72" s="302"/>
      <c r="P72" s="302"/>
      <c r="Q72" s="302"/>
      <c r="R72" s="302"/>
      <c r="S72" s="322"/>
    </row>
    <row r="73" spans="1:19">
      <c r="A73" s="302"/>
      <c r="B73" s="302"/>
      <c r="C73" s="322" t="s">
        <v>561</v>
      </c>
      <c r="D73" s="335">
        <v>1</v>
      </c>
      <c r="E73" s="322" t="s">
        <v>114</v>
      </c>
      <c r="F73" s="302"/>
      <c r="G73" s="302"/>
      <c r="H73" s="302"/>
      <c r="I73" s="302"/>
      <c r="J73" s="302"/>
      <c r="K73" s="302"/>
      <c r="L73" s="302"/>
      <c r="M73" s="302"/>
      <c r="N73" s="302"/>
      <c r="O73" s="302"/>
      <c r="P73" s="302"/>
      <c r="Q73" s="302"/>
      <c r="R73" s="302"/>
      <c r="S73" s="302"/>
    </row>
    <row r="74" spans="1:19">
      <c r="A74" s="302">
        <v>1</v>
      </c>
      <c r="B74" s="302" t="s">
        <v>562</v>
      </c>
      <c r="C74" s="302"/>
      <c r="D74" s="302"/>
      <c r="E74" s="302"/>
      <c r="F74" s="302"/>
      <c r="G74" s="302"/>
      <c r="H74" s="302"/>
      <c r="I74" s="302"/>
      <c r="J74" s="302"/>
      <c r="K74" s="302"/>
      <c r="L74" s="302"/>
      <c r="M74" s="302"/>
      <c r="N74" s="302"/>
      <c r="O74" s="302"/>
      <c r="P74" s="302"/>
      <c r="Q74" s="302"/>
      <c r="R74" s="302"/>
      <c r="S74" s="302"/>
    </row>
    <row r="75" spans="1:19">
      <c r="A75" s="302"/>
      <c r="B75" s="308">
        <f>G20+D73*2</f>
        <v>4</v>
      </c>
      <c r="C75" s="302" t="s">
        <v>563</v>
      </c>
      <c r="D75" s="308">
        <f>A9+D73*2</f>
        <v>4.25</v>
      </c>
      <c r="E75" s="302" t="s">
        <v>564</v>
      </c>
      <c r="F75" s="302">
        <f>D72</f>
        <v>1</v>
      </c>
      <c r="G75" s="302"/>
      <c r="H75" s="302"/>
      <c r="I75" s="302"/>
      <c r="J75" s="302"/>
      <c r="K75" s="302"/>
      <c r="L75" s="302" t="s">
        <v>565</v>
      </c>
      <c r="M75" s="302"/>
      <c r="N75" s="302"/>
      <c r="O75" s="302" t="s">
        <v>566</v>
      </c>
      <c r="P75" s="336">
        <f>B75*D75*F75</f>
        <v>17</v>
      </c>
      <c r="R75" s="302"/>
      <c r="S75" s="302"/>
    </row>
    <row r="76" spans="1:19">
      <c r="A76" s="302"/>
      <c r="B76" s="337"/>
      <c r="C76" s="338"/>
      <c r="D76" s="323"/>
      <c r="E76" s="322"/>
      <c r="F76" s="335"/>
      <c r="G76" s="335"/>
      <c r="H76" s="335"/>
      <c r="I76" s="302"/>
      <c r="J76" s="302"/>
      <c r="K76" s="302"/>
      <c r="L76" s="339"/>
      <c r="M76" s="339"/>
      <c r="N76" s="339"/>
      <c r="O76" s="302" t="s">
        <v>566</v>
      </c>
      <c r="P76" s="340">
        <f>ROUND(SUM(P75:P75),2)</f>
        <v>17</v>
      </c>
      <c r="R76" s="302"/>
      <c r="S76" s="302"/>
    </row>
    <row r="77" spans="1:19">
      <c r="A77" s="302"/>
      <c r="B77" s="337" t="s">
        <v>107</v>
      </c>
      <c r="C77" s="338"/>
      <c r="D77" s="323"/>
      <c r="E77" s="322"/>
      <c r="F77" s="335"/>
      <c r="G77" s="335"/>
      <c r="H77" s="335"/>
      <c r="I77" s="302"/>
      <c r="J77" s="302"/>
      <c r="K77" s="302"/>
      <c r="L77" s="339"/>
      <c r="M77" s="339"/>
      <c r="N77" s="339" t="s">
        <v>567</v>
      </c>
      <c r="O77" s="339"/>
      <c r="P77" s="340"/>
      <c r="Q77" s="302"/>
      <c r="R77" s="302"/>
      <c r="S77" s="302"/>
    </row>
    <row r="78" spans="1:19">
      <c r="A78" s="302"/>
      <c r="B78" s="337"/>
      <c r="C78" t="s">
        <v>61</v>
      </c>
    </row>
    <row r="79" spans="1:19">
      <c r="A79" s="302"/>
      <c r="B79" s="337"/>
      <c r="C79" t="s">
        <v>62</v>
      </c>
    </row>
    <row r="80" spans="1:19">
      <c r="A80" s="302"/>
      <c r="B80" s="337"/>
    </row>
    <row r="81" spans="1:19">
      <c r="A81" s="302"/>
      <c r="B81" s="337"/>
      <c r="C81" t="s">
        <v>61</v>
      </c>
    </row>
    <row r="82" spans="1:19">
      <c r="A82" s="302"/>
      <c r="B82" s="337"/>
      <c r="C82" t="s">
        <v>64</v>
      </c>
    </row>
    <row r="83" spans="1:19">
      <c r="A83" s="302"/>
      <c r="B83" s="337"/>
    </row>
    <row r="84" spans="1:19">
      <c r="A84" s="302"/>
      <c r="B84" s="337"/>
      <c r="C84" t="s">
        <v>66</v>
      </c>
    </row>
    <row r="85" spans="1:19">
      <c r="A85" s="302"/>
      <c r="B85" s="337"/>
      <c r="C85" t="s">
        <v>67</v>
      </c>
    </row>
    <row r="86" spans="1:19">
      <c r="A86" s="302"/>
      <c r="B86" s="337"/>
      <c r="C86" s="338"/>
      <c r="D86" s="323"/>
      <c r="E86" s="322"/>
      <c r="F86" s="335"/>
      <c r="G86" s="335"/>
      <c r="H86" s="335"/>
      <c r="I86" s="302"/>
      <c r="J86" s="302"/>
      <c r="K86" s="302"/>
      <c r="L86" s="339"/>
      <c r="M86" s="339"/>
      <c r="N86" s="339"/>
      <c r="O86" s="339"/>
      <c r="P86" s="340"/>
      <c r="Q86" s="302"/>
      <c r="R86" s="302"/>
      <c r="S86" s="302"/>
    </row>
    <row r="87" spans="1:19">
      <c r="A87" s="302">
        <v>2</v>
      </c>
      <c r="B87" s="341"/>
      <c r="C87" s="341" t="s">
        <v>571</v>
      </c>
      <c r="D87" s="322"/>
      <c r="E87" s="323"/>
      <c r="F87" s="302"/>
      <c r="G87" s="302"/>
      <c r="H87" s="302"/>
      <c r="I87" s="302"/>
      <c r="J87" s="302"/>
      <c r="K87" s="302"/>
      <c r="L87" s="302"/>
      <c r="M87" s="302"/>
      <c r="N87" s="302"/>
      <c r="O87" s="302"/>
      <c r="P87" s="302"/>
      <c r="Q87" s="302"/>
      <c r="R87" s="302"/>
      <c r="S87" s="302"/>
    </row>
    <row r="88" spans="1:19">
      <c r="A88" s="322"/>
      <c r="B88" s="322"/>
      <c r="C88" s="322" t="s">
        <v>572</v>
      </c>
      <c r="D88" s="302"/>
      <c r="E88" s="302"/>
      <c r="F88" s="302"/>
      <c r="G88" s="302"/>
      <c r="H88" s="302"/>
      <c r="I88" s="302"/>
      <c r="J88" s="302"/>
      <c r="K88" s="302"/>
      <c r="L88" s="302"/>
      <c r="M88" s="302"/>
      <c r="N88" s="302"/>
      <c r="O88" s="302"/>
      <c r="P88" s="302"/>
      <c r="Q88" s="302"/>
      <c r="R88" s="302"/>
      <c r="S88" s="302"/>
    </row>
    <row r="89" spans="1:19">
      <c r="A89" s="322"/>
      <c r="B89" s="322"/>
      <c r="C89" s="335">
        <f>G71</f>
        <v>3</v>
      </c>
      <c r="D89" s="302" t="s">
        <v>573</v>
      </c>
      <c r="E89" s="308">
        <f>P9</f>
        <v>2.25</v>
      </c>
      <c r="F89" s="302" t="s">
        <v>564</v>
      </c>
      <c r="G89" s="308">
        <f>N67</f>
        <v>0.3</v>
      </c>
      <c r="H89" s="322"/>
      <c r="I89" s="322"/>
      <c r="J89" s="302"/>
      <c r="K89" s="322"/>
      <c r="L89" s="302" t="s">
        <v>565</v>
      </c>
      <c r="M89" s="302"/>
      <c r="N89" s="302"/>
      <c r="O89" s="302"/>
      <c r="P89" s="308">
        <f>C89*E89*G89</f>
        <v>2.0249999999999999</v>
      </c>
      <c r="Q89" s="302" t="s">
        <v>566</v>
      </c>
      <c r="R89" s="302"/>
      <c r="S89" s="302"/>
    </row>
    <row r="90" spans="1:19">
      <c r="A90" s="322"/>
      <c r="B90" s="322"/>
      <c r="C90" s="322" t="s">
        <v>574</v>
      </c>
      <c r="D90" s="302"/>
      <c r="E90" s="302"/>
      <c r="F90" s="302"/>
      <c r="G90" s="302"/>
      <c r="H90" s="322"/>
      <c r="I90" s="322"/>
      <c r="J90" s="302"/>
      <c r="K90" s="322"/>
      <c r="L90" s="302"/>
      <c r="M90" s="302"/>
      <c r="N90" s="302"/>
      <c r="O90" s="302"/>
      <c r="P90" s="308"/>
      <c r="Q90" s="302"/>
      <c r="R90" s="302"/>
      <c r="S90" s="302"/>
    </row>
    <row r="91" spans="1:19">
      <c r="A91" s="302" t="s">
        <v>575</v>
      </c>
      <c r="B91" s="308">
        <f>G50-(L18*2)</f>
        <v>2.6</v>
      </c>
      <c r="C91" s="302" t="s">
        <v>576</v>
      </c>
      <c r="D91" s="308">
        <f>P9-(N3*2)</f>
        <v>1.85</v>
      </c>
      <c r="E91" s="302" t="s">
        <v>577</v>
      </c>
      <c r="F91" s="308">
        <f>G70</f>
        <v>1.5</v>
      </c>
      <c r="G91" s="302" t="s">
        <v>564</v>
      </c>
      <c r="H91" s="308">
        <f>O9</f>
        <v>0.75</v>
      </c>
      <c r="I91" s="302" t="s">
        <v>578</v>
      </c>
      <c r="J91" s="342">
        <f>(B91*D91+F91*H91)/2</f>
        <v>2.9675000000000002</v>
      </c>
      <c r="K91" s="342" t="s">
        <v>579</v>
      </c>
      <c r="L91" s="342">
        <f>N60</f>
        <v>1.03</v>
      </c>
      <c r="M91" s="342" t="s">
        <v>580</v>
      </c>
      <c r="N91" s="342">
        <f>J91*L91</f>
        <v>3.0565250000000002</v>
      </c>
      <c r="O91" s="322" t="s">
        <v>566</v>
      </c>
      <c r="P91" s="308"/>
      <c r="Q91" s="302"/>
      <c r="R91" s="302"/>
      <c r="S91" s="302"/>
    </row>
    <row r="92" spans="1:19">
      <c r="A92" s="302"/>
      <c r="B92" s="337"/>
      <c r="C92" s="338"/>
      <c r="D92" s="323"/>
      <c r="E92" s="302" t="s">
        <v>581</v>
      </c>
      <c r="F92" s="335">
        <f>F91</f>
        <v>1.5</v>
      </c>
      <c r="G92" s="335" t="str">
        <f>G91</f>
        <v xml:space="preserve">      x</v>
      </c>
      <c r="H92" s="335">
        <f>H91</f>
        <v>0.75</v>
      </c>
      <c r="I92" s="302" t="s">
        <v>582</v>
      </c>
      <c r="J92" s="342">
        <f>F92*H92</f>
        <v>1.125</v>
      </c>
      <c r="K92" s="342" t="s">
        <v>579</v>
      </c>
      <c r="L92" s="343">
        <f>L91</f>
        <v>1.03</v>
      </c>
      <c r="M92" s="342" t="s">
        <v>580</v>
      </c>
      <c r="N92" s="342">
        <f>J92*L92</f>
        <v>1.1587499999999999</v>
      </c>
      <c r="O92" s="302" t="s">
        <v>566</v>
      </c>
      <c r="P92" s="335"/>
      <c r="Q92" s="322"/>
      <c r="R92" s="302"/>
      <c r="S92" s="302"/>
    </row>
    <row r="93" spans="1:19">
      <c r="A93" s="302"/>
      <c r="B93" s="302"/>
      <c r="C93" s="302"/>
      <c r="D93" s="302"/>
      <c r="E93" s="302"/>
      <c r="F93" s="302"/>
      <c r="G93" s="322"/>
      <c r="H93" s="322"/>
      <c r="I93" s="322"/>
      <c r="J93" s="302"/>
      <c r="K93" s="322" t="s">
        <v>583</v>
      </c>
      <c r="L93" s="302"/>
      <c r="M93" s="342" t="s">
        <v>580</v>
      </c>
      <c r="N93" s="342">
        <f>N91-N92</f>
        <v>1.8977750000000002</v>
      </c>
      <c r="O93" s="302" t="s">
        <v>566</v>
      </c>
      <c r="P93" s="344">
        <f>N93</f>
        <v>1.8977750000000002</v>
      </c>
      <c r="Q93" s="302" t="s">
        <v>566</v>
      </c>
      <c r="R93" s="302"/>
      <c r="S93" s="302"/>
    </row>
    <row r="94" spans="1:19">
      <c r="A94" s="302"/>
      <c r="B94" s="302"/>
      <c r="C94" s="302"/>
      <c r="D94" s="342"/>
      <c r="E94" s="302"/>
      <c r="F94" s="302"/>
      <c r="G94" s="322"/>
      <c r="H94" s="322"/>
      <c r="I94" s="322"/>
      <c r="J94" s="302"/>
      <c r="K94" s="322"/>
      <c r="L94" s="302"/>
      <c r="M94" s="302"/>
      <c r="N94" s="302"/>
      <c r="O94" s="302"/>
      <c r="P94" s="345">
        <f>ROUND(SUM(P89:P93),2)</f>
        <v>3.92</v>
      </c>
      <c r="Q94" s="302" t="s">
        <v>566</v>
      </c>
      <c r="R94" s="302"/>
      <c r="S94" s="302"/>
    </row>
    <row r="95" spans="1:19">
      <c r="A95" s="302"/>
      <c r="B95" s="302"/>
      <c r="C95" s="302"/>
      <c r="D95" s="342"/>
      <c r="E95" s="302"/>
      <c r="F95" s="302"/>
      <c r="G95" s="322"/>
      <c r="H95" s="322"/>
      <c r="I95" s="322"/>
      <c r="J95" s="302"/>
      <c r="K95" s="322"/>
      <c r="L95" s="302"/>
      <c r="M95" s="302"/>
      <c r="N95" s="302"/>
      <c r="O95" s="302"/>
      <c r="P95" s="302"/>
      <c r="Q95" s="302"/>
      <c r="R95" s="302"/>
      <c r="S95" s="302"/>
    </row>
    <row r="96" spans="1:19">
      <c r="A96" s="302">
        <v>3</v>
      </c>
      <c r="B96" s="346"/>
      <c r="C96" t="s">
        <v>193</v>
      </c>
      <c r="S96" s="302"/>
    </row>
    <row r="97" spans="1:19">
      <c r="A97" s="302"/>
      <c r="B97" s="302"/>
      <c r="C97" s="302" t="s">
        <v>584</v>
      </c>
      <c r="D97" s="302"/>
      <c r="E97" s="302"/>
      <c r="F97" s="302"/>
      <c r="G97" s="302"/>
      <c r="H97" s="302"/>
      <c r="I97" s="302"/>
      <c r="J97" s="302"/>
      <c r="K97" s="302"/>
      <c r="L97" s="302"/>
      <c r="M97" s="302"/>
      <c r="N97" s="302"/>
      <c r="O97" s="302"/>
      <c r="P97" s="302"/>
      <c r="Q97" s="302"/>
      <c r="R97" s="302"/>
      <c r="S97" s="302"/>
    </row>
    <row r="98" spans="1:19">
      <c r="A98" s="302"/>
      <c r="B98" s="322" t="s">
        <v>585</v>
      </c>
      <c r="C98" s="308">
        <f>G20</f>
        <v>2</v>
      </c>
      <c r="D98" s="302" t="s">
        <v>586</v>
      </c>
      <c r="E98" s="308">
        <f>P9</f>
        <v>2.25</v>
      </c>
      <c r="F98" s="302" t="s">
        <v>587</v>
      </c>
      <c r="G98" s="308">
        <f>N67</f>
        <v>0.3</v>
      </c>
      <c r="H98" s="322"/>
      <c r="I98" s="322"/>
      <c r="J98" s="302"/>
      <c r="K98" s="302"/>
      <c r="L98" s="302" t="s">
        <v>588</v>
      </c>
      <c r="M98" s="302"/>
      <c r="N98" s="302"/>
      <c r="O98" s="302"/>
      <c r="P98" s="308">
        <f>(C98+E98)*2*G98</f>
        <v>2.5499999999999998</v>
      </c>
      <c r="Q98" s="302" t="s">
        <v>289</v>
      </c>
      <c r="R98" s="302"/>
      <c r="S98" s="302"/>
    </row>
    <row r="99" spans="1:19">
      <c r="A99" s="302"/>
      <c r="B99" s="302"/>
      <c r="C99" s="302" t="s">
        <v>574</v>
      </c>
      <c r="D99" s="342"/>
      <c r="E99" s="302" t="s">
        <v>589</v>
      </c>
      <c r="F99" s="302"/>
      <c r="G99" s="322"/>
      <c r="H99" s="322"/>
      <c r="I99" s="322"/>
      <c r="J99" s="302"/>
      <c r="K99" s="322"/>
      <c r="L99" s="302"/>
      <c r="M99" s="302"/>
      <c r="N99" s="302"/>
      <c r="O99" s="302"/>
      <c r="P99" s="302"/>
      <c r="Q99" s="302"/>
      <c r="R99" s="302"/>
      <c r="S99" s="302"/>
    </row>
    <row r="100" spans="1:19">
      <c r="A100" s="322"/>
      <c r="B100" s="322" t="s">
        <v>590</v>
      </c>
      <c r="C100" s="335">
        <f>F91</f>
        <v>1.5</v>
      </c>
      <c r="D100" s="322"/>
      <c r="E100" s="335">
        <f>H91</f>
        <v>0.75</v>
      </c>
      <c r="F100" s="322" t="s">
        <v>591</v>
      </c>
      <c r="G100" s="347">
        <f>L92</f>
        <v>1.03</v>
      </c>
      <c r="H100" s="322" t="s">
        <v>580</v>
      </c>
      <c r="I100" s="302"/>
      <c r="J100" s="302"/>
      <c r="K100" s="322"/>
      <c r="L100" s="322"/>
      <c r="M100" s="322"/>
      <c r="N100" s="322"/>
      <c r="O100" s="322"/>
      <c r="P100" s="335">
        <f>(C100+E100)*2*G100</f>
        <v>4.6349999999999998</v>
      </c>
      <c r="Q100" s="322" t="s">
        <v>289</v>
      </c>
      <c r="R100" s="302"/>
      <c r="S100" s="302"/>
    </row>
    <row r="101" spans="1:19">
      <c r="A101" s="322"/>
      <c r="B101" s="322"/>
      <c r="C101" s="322" t="s">
        <v>592</v>
      </c>
      <c r="D101" s="322"/>
      <c r="E101" s="302"/>
      <c r="F101" s="322"/>
      <c r="G101" s="322"/>
      <c r="H101" s="322"/>
      <c r="I101" s="322"/>
      <c r="J101" s="322"/>
      <c r="K101" s="322"/>
      <c r="L101" s="335"/>
      <c r="M101" s="322"/>
      <c r="N101" s="322"/>
      <c r="O101" s="322"/>
      <c r="P101" s="335"/>
      <c r="Q101" s="322"/>
      <c r="R101" s="302"/>
      <c r="S101" s="302"/>
    </row>
    <row r="102" spans="1:19">
      <c r="A102" s="322"/>
      <c r="B102" s="302" t="s">
        <v>585</v>
      </c>
      <c r="C102" s="308">
        <f>B91</f>
        <v>2.6</v>
      </c>
      <c r="D102" s="302" t="s">
        <v>586</v>
      </c>
      <c r="E102" s="302">
        <f>C102-(L21*2)</f>
        <v>2</v>
      </c>
      <c r="F102" s="322" t="s">
        <v>593</v>
      </c>
      <c r="G102" s="322" t="s">
        <v>594</v>
      </c>
      <c r="H102" s="335">
        <f>(N60^2+L21^2)^0.5</f>
        <v>1.072800074571213</v>
      </c>
      <c r="I102" s="322" t="s">
        <v>595</v>
      </c>
      <c r="J102" s="302">
        <v>2</v>
      </c>
      <c r="K102" s="302"/>
      <c r="L102" s="322"/>
      <c r="M102" s="322"/>
      <c r="N102" s="322"/>
      <c r="O102" s="322"/>
      <c r="P102" s="335">
        <f>((C102+E102)/2)*H102*J102</f>
        <v>4.9348803430275794</v>
      </c>
      <c r="Q102" s="322"/>
      <c r="R102" s="302"/>
      <c r="S102" s="302"/>
    </row>
    <row r="103" spans="1:19">
      <c r="A103" s="302"/>
      <c r="B103" s="302" t="s">
        <v>585</v>
      </c>
      <c r="C103" s="308">
        <f>D91</f>
        <v>1.85</v>
      </c>
      <c r="D103" s="302" t="s">
        <v>586</v>
      </c>
      <c r="E103" s="335">
        <f>C103-(2*N16)</f>
        <v>1.25</v>
      </c>
      <c r="F103" s="322" t="s">
        <v>596</v>
      </c>
      <c r="G103" s="322" t="s">
        <v>594</v>
      </c>
      <c r="H103" s="335">
        <f>H102</f>
        <v>1.072800074571213</v>
      </c>
      <c r="I103" s="322" t="s">
        <v>595</v>
      </c>
      <c r="J103" s="302">
        <v>2</v>
      </c>
      <c r="K103" s="302"/>
      <c r="L103" s="302"/>
      <c r="M103" s="302"/>
      <c r="N103" s="302"/>
      <c r="O103" s="302"/>
      <c r="P103" s="335">
        <f>((C103+E103)/2)*H103*J103</f>
        <v>3.3256802311707601</v>
      </c>
      <c r="Q103" s="302"/>
      <c r="R103" s="302"/>
      <c r="S103" s="302"/>
    </row>
    <row r="104" spans="1:19">
      <c r="A104" s="302"/>
      <c r="B104" s="302"/>
      <c r="C104" s="302"/>
      <c r="D104" s="302"/>
      <c r="E104" s="302"/>
      <c r="F104" s="302"/>
      <c r="G104" s="322"/>
      <c r="H104" s="322"/>
      <c r="I104" s="322"/>
      <c r="J104" s="302"/>
      <c r="K104" s="302"/>
      <c r="L104" s="302"/>
      <c r="M104" s="302"/>
      <c r="N104" s="302"/>
      <c r="O104" s="302"/>
      <c r="P104" s="348">
        <f>ROUND(SUM(P98:P103),2)</f>
        <v>15.45</v>
      </c>
      <c r="Q104" s="302" t="s">
        <v>289</v>
      </c>
      <c r="R104" s="302"/>
      <c r="S104" s="302"/>
    </row>
    <row r="105" spans="1:19">
      <c r="A105" s="322"/>
      <c r="B105" s="302"/>
      <c r="C105" s="349" t="s">
        <v>597</v>
      </c>
      <c r="D105" s="302"/>
      <c r="E105" s="302"/>
      <c r="F105" s="302"/>
      <c r="G105" s="302"/>
      <c r="H105" s="302"/>
      <c r="I105" s="302"/>
      <c r="J105" s="302"/>
      <c r="K105" s="302"/>
      <c r="L105" s="302"/>
      <c r="M105" s="302"/>
      <c r="N105" s="302"/>
      <c r="O105" s="302"/>
      <c r="P105" s="302"/>
      <c r="Q105" s="302"/>
      <c r="R105" s="302"/>
      <c r="S105" s="302"/>
    </row>
    <row r="106" spans="1:19">
      <c r="A106" s="322"/>
      <c r="B106" s="90"/>
      <c r="C106" s="90"/>
      <c r="D106" s="90"/>
      <c r="E106" s="90"/>
      <c r="F106" s="90"/>
      <c r="G106" s="90"/>
      <c r="H106" s="90"/>
      <c r="I106" s="90"/>
      <c r="J106" s="90"/>
      <c r="K106" s="302"/>
      <c r="L106" s="302"/>
      <c r="M106" s="302"/>
      <c r="N106" s="302"/>
      <c r="O106" s="302"/>
      <c r="P106" s="302"/>
      <c r="Q106" s="302"/>
      <c r="R106" s="302"/>
      <c r="S106" s="302"/>
    </row>
    <row r="107" spans="1:19">
      <c r="A107" s="322"/>
      <c r="B107" s="90"/>
      <c r="C107" s="90"/>
      <c r="D107" s="350" t="s">
        <v>598</v>
      </c>
      <c r="E107" s="351"/>
      <c r="F107" s="90"/>
      <c r="G107" s="302"/>
      <c r="H107" s="350" t="s">
        <v>598</v>
      </c>
      <c r="I107" s="90"/>
      <c r="J107" s="90"/>
      <c r="K107" s="302"/>
      <c r="L107" s="302"/>
      <c r="M107" s="302"/>
      <c r="N107" s="302"/>
      <c r="O107" s="302"/>
      <c r="P107" s="302"/>
      <c r="Q107" s="302"/>
      <c r="R107" s="302"/>
      <c r="S107" s="302"/>
    </row>
    <row r="108" spans="1:19">
      <c r="A108" s="322"/>
      <c r="B108" s="90"/>
      <c r="C108" s="90"/>
      <c r="D108" s="90"/>
      <c r="E108" s="90"/>
      <c r="F108" s="90"/>
      <c r="G108" s="90"/>
      <c r="H108" s="90"/>
      <c r="I108" s="90"/>
      <c r="J108" s="90"/>
      <c r="K108" s="302"/>
      <c r="L108" s="302"/>
      <c r="M108" s="302"/>
      <c r="N108" s="302"/>
      <c r="O108" s="302"/>
      <c r="P108" s="302"/>
      <c r="Q108" s="302"/>
      <c r="R108" s="302"/>
      <c r="S108" s="302"/>
    </row>
    <row r="109" spans="1:19">
      <c r="A109" s="322"/>
      <c r="B109" s="352">
        <f>N60</f>
        <v>1.03</v>
      </c>
      <c r="C109" s="90"/>
      <c r="D109" s="350" t="s">
        <v>598</v>
      </c>
      <c r="E109" s="353"/>
      <c r="F109" s="90"/>
      <c r="G109" s="90"/>
      <c r="H109" s="350" t="s">
        <v>598</v>
      </c>
      <c r="I109" s="353"/>
      <c r="J109" s="90"/>
      <c r="K109" s="302"/>
      <c r="L109" s="302"/>
      <c r="M109" s="302"/>
      <c r="N109" s="302"/>
      <c r="O109" s="302"/>
      <c r="P109" s="302"/>
      <c r="Q109" s="302"/>
      <c r="R109" s="302"/>
      <c r="S109" s="302"/>
    </row>
    <row r="110" spans="1:19">
      <c r="A110" s="322"/>
      <c r="B110" s="90"/>
      <c r="C110" s="352"/>
      <c r="D110" s="90"/>
      <c r="E110" s="90"/>
      <c r="F110" s="90"/>
      <c r="G110" s="90"/>
      <c r="H110" s="90"/>
      <c r="I110" s="90"/>
      <c r="J110" s="90"/>
      <c r="K110" s="302"/>
      <c r="L110" s="302"/>
      <c r="M110" s="302"/>
      <c r="N110" s="302"/>
      <c r="O110" s="302"/>
      <c r="P110" s="302"/>
      <c r="Q110" s="302"/>
      <c r="R110" s="302"/>
      <c r="S110" s="302"/>
    </row>
    <row r="111" spans="1:19">
      <c r="A111" s="322"/>
      <c r="B111" s="90"/>
      <c r="C111" s="90"/>
      <c r="D111" s="90"/>
      <c r="E111" s="90"/>
      <c r="F111" s="90"/>
      <c r="G111" s="90"/>
      <c r="H111" s="90"/>
      <c r="I111" s="90"/>
      <c r="J111" s="90"/>
      <c r="K111" s="302"/>
      <c r="L111" s="302"/>
      <c r="M111" s="302"/>
      <c r="N111" s="302"/>
      <c r="O111" s="302"/>
      <c r="P111" s="302"/>
      <c r="Q111" s="302"/>
      <c r="R111" s="302"/>
      <c r="S111" s="302"/>
    </row>
    <row r="112" spans="1:19">
      <c r="A112" s="322"/>
      <c r="B112" s="90"/>
      <c r="C112" s="90"/>
      <c r="D112" s="354"/>
      <c r="E112" s="355"/>
      <c r="F112" s="90"/>
      <c r="G112" s="90"/>
      <c r="H112" s="354"/>
      <c r="I112" s="355"/>
      <c r="J112" s="90"/>
      <c r="K112" s="302"/>
      <c r="L112" s="302"/>
      <c r="M112" s="302"/>
      <c r="N112" s="302"/>
      <c r="O112" s="302"/>
      <c r="P112" s="302"/>
      <c r="Q112" s="302"/>
      <c r="R112" s="302"/>
      <c r="S112" s="302"/>
    </row>
    <row r="113" spans="1:19">
      <c r="A113" s="322"/>
      <c r="B113" s="90"/>
      <c r="C113" s="90"/>
      <c r="D113" s="90"/>
      <c r="E113" s="90"/>
      <c r="F113" s="90"/>
      <c r="G113" s="90"/>
      <c r="H113" s="90"/>
      <c r="I113" s="90"/>
      <c r="J113" s="90"/>
      <c r="K113" s="302"/>
      <c r="L113" s="302"/>
      <c r="M113" s="302"/>
      <c r="N113" s="302"/>
      <c r="O113" s="302"/>
      <c r="P113" s="302"/>
      <c r="Q113" s="302"/>
      <c r="R113" s="302"/>
      <c r="S113" s="302"/>
    </row>
    <row r="114" spans="1:19">
      <c r="A114" s="322"/>
      <c r="B114" s="352">
        <f>N67</f>
        <v>0.3</v>
      </c>
      <c r="C114" s="90"/>
      <c r="D114" s="90"/>
      <c r="E114" s="90"/>
      <c r="F114" s="90"/>
      <c r="G114" s="90"/>
      <c r="H114" s="90"/>
      <c r="I114" s="90"/>
      <c r="J114" s="90"/>
      <c r="K114" s="302"/>
      <c r="L114" s="302"/>
      <c r="M114" s="302"/>
      <c r="N114" s="302"/>
      <c r="O114" s="302"/>
      <c r="P114" s="302"/>
      <c r="Q114" s="302"/>
      <c r="R114" s="302"/>
      <c r="S114" s="302"/>
    </row>
    <row r="115" spans="1:19">
      <c r="A115" s="322"/>
      <c r="B115" s="90"/>
      <c r="C115" s="90"/>
      <c r="D115" s="90"/>
      <c r="E115" s="90"/>
      <c r="F115" s="90"/>
      <c r="G115" s="90"/>
      <c r="H115" s="90"/>
      <c r="I115" s="90"/>
      <c r="J115" s="90"/>
      <c r="K115" s="302"/>
      <c r="L115" s="302"/>
      <c r="M115" s="302"/>
      <c r="N115" s="302"/>
      <c r="O115" s="302"/>
      <c r="P115" s="302"/>
      <c r="Q115" s="302"/>
      <c r="R115" s="302"/>
      <c r="S115" s="302"/>
    </row>
    <row r="116" spans="1:19">
      <c r="A116" s="322"/>
      <c r="B116" s="90"/>
      <c r="C116" s="90"/>
      <c r="D116" s="302"/>
      <c r="E116" s="350" t="s">
        <v>599</v>
      </c>
      <c r="F116" s="90"/>
      <c r="G116" s="90"/>
      <c r="H116" s="351" t="s">
        <v>599</v>
      </c>
      <c r="I116" s="90"/>
      <c r="J116" s="90"/>
      <c r="K116" s="302"/>
      <c r="L116" s="302"/>
      <c r="M116" s="302"/>
      <c r="N116" s="302"/>
      <c r="O116" s="302"/>
      <c r="P116" s="342"/>
      <c r="Q116" s="302"/>
      <c r="R116" s="302"/>
      <c r="S116" s="302"/>
    </row>
    <row r="117" spans="1:19">
      <c r="A117" s="322"/>
      <c r="B117" s="90"/>
      <c r="C117" s="356"/>
      <c r="D117" s="357"/>
      <c r="E117" s="358">
        <v>1.5</v>
      </c>
      <c r="F117" s="359">
        <f>N15</f>
        <v>0.25</v>
      </c>
      <c r="G117" s="360">
        <f>L21</f>
        <v>0.3</v>
      </c>
      <c r="H117" s="361">
        <f>L18</f>
        <v>0.2</v>
      </c>
      <c r="I117" s="359"/>
      <c r="J117" s="356"/>
      <c r="K117" s="302"/>
      <c r="L117" s="302"/>
      <c r="M117" s="302"/>
      <c r="N117" s="302"/>
      <c r="O117" s="302"/>
      <c r="P117" s="302"/>
      <c r="Q117" s="302"/>
      <c r="R117" s="302"/>
      <c r="S117" s="302"/>
    </row>
    <row r="118" spans="1:19">
      <c r="A118" s="322"/>
      <c r="B118" s="90"/>
      <c r="C118" s="90"/>
      <c r="D118" s="90"/>
      <c r="E118" s="90"/>
      <c r="F118" s="90"/>
      <c r="G118" s="90"/>
      <c r="H118" s="90"/>
      <c r="I118" s="90"/>
      <c r="J118" s="90"/>
      <c r="K118" s="302"/>
      <c r="L118" s="302"/>
      <c r="M118" s="302"/>
      <c r="N118" s="302"/>
      <c r="O118" s="302"/>
      <c r="P118" s="302"/>
      <c r="Q118" s="302"/>
      <c r="R118" s="302"/>
      <c r="S118" s="302"/>
    </row>
    <row r="119" spans="1:19">
      <c r="A119" s="322"/>
      <c r="B119" s="322" t="s">
        <v>600</v>
      </c>
      <c r="C119" s="302">
        <v>2.5000000000000001E-2</v>
      </c>
      <c r="D119" s="302" t="s">
        <v>114</v>
      </c>
      <c r="E119" s="302"/>
      <c r="F119" s="302"/>
      <c r="G119" s="302"/>
      <c r="H119" s="302"/>
      <c r="I119" s="302"/>
      <c r="J119" s="302"/>
      <c r="K119" s="302"/>
      <c r="L119" s="302"/>
      <c r="M119" s="302"/>
      <c r="N119" s="302"/>
      <c r="O119" s="302"/>
      <c r="P119" s="302"/>
      <c r="Q119" s="302"/>
      <c r="R119" s="302"/>
      <c r="S119" s="302"/>
    </row>
    <row r="120" spans="1:19">
      <c r="A120" s="322"/>
      <c r="B120" s="322" t="s">
        <v>601</v>
      </c>
      <c r="C120" s="302"/>
      <c r="D120" s="302"/>
      <c r="E120" s="302"/>
      <c r="F120" s="302"/>
      <c r="G120" s="302"/>
      <c r="H120" s="302"/>
      <c r="I120" s="302"/>
      <c r="J120" s="302"/>
      <c r="K120" s="302"/>
      <c r="L120" s="302"/>
      <c r="M120" s="302"/>
      <c r="N120" s="302"/>
      <c r="O120" s="302"/>
      <c r="P120" s="302"/>
      <c r="Q120" s="302"/>
      <c r="R120" s="302"/>
      <c r="S120" s="302"/>
    </row>
    <row r="121" spans="1:19">
      <c r="A121" s="322"/>
      <c r="B121" s="322"/>
      <c r="C121" s="302" t="s">
        <v>554</v>
      </c>
      <c r="D121" s="302"/>
      <c r="E121" s="308">
        <f>G20-C119*2</f>
        <v>1.95</v>
      </c>
      <c r="F121" s="302"/>
      <c r="G121" s="302"/>
      <c r="H121" s="302"/>
      <c r="I121" s="302"/>
      <c r="J121" s="302"/>
      <c r="K121" s="302"/>
      <c r="L121" s="302"/>
      <c r="M121" s="302"/>
      <c r="N121" s="302"/>
      <c r="O121" s="302"/>
      <c r="P121" s="302"/>
      <c r="Q121" s="302"/>
      <c r="R121" s="302"/>
      <c r="S121" s="302"/>
    </row>
    <row r="122" spans="1:19">
      <c r="A122" s="322"/>
      <c r="B122" s="322"/>
      <c r="C122" s="302"/>
      <c r="D122" s="302"/>
      <c r="E122" s="302"/>
      <c r="F122" s="302"/>
      <c r="G122" s="333" t="s">
        <v>22</v>
      </c>
      <c r="H122" s="308">
        <f>E121+J122</f>
        <v>2.2000000000000002</v>
      </c>
      <c r="I122" s="302" t="s">
        <v>114</v>
      </c>
      <c r="J122" s="302">
        <f>N67-C119*2</f>
        <v>0.25</v>
      </c>
      <c r="K122" s="302"/>
      <c r="L122" s="302"/>
      <c r="M122" s="302"/>
      <c r="N122" s="302"/>
      <c r="O122" s="302"/>
      <c r="P122" s="302"/>
      <c r="Q122" s="302"/>
      <c r="R122" s="302"/>
      <c r="S122" s="302"/>
    </row>
    <row r="123" spans="1:19">
      <c r="A123" s="322"/>
      <c r="B123" s="322">
        <f>J122</f>
        <v>0.25</v>
      </c>
      <c r="C123" s="302"/>
      <c r="D123" s="302"/>
      <c r="E123" s="302"/>
      <c r="F123" s="302"/>
      <c r="G123" s="302"/>
      <c r="H123" s="302"/>
      <c r="I123" s="302"/>
      <c r="J123" s="302"/>
      <c r="K123" s="302"/>
      <c r="L123" s="302"/>
      <c r="M123" s="302"/>
      <c r="N123" s="302"/>
      <c r="O123" s="302"/>
      <c r="P123" s="302"/>
      <c r="Q123" s="302"/>
      <c r="R123" s="302"/>
      <c r="S123" s="302"/>
    </row>
    <row r="124" spans="1:19">
      <c r="A124" s="322"/>
      <c r="B124" s="322"/>
      <c r="C124" s="302" t="s">
        <v>555</v>
      </c>
      <c r="D124" s="302"/>
      <c r="E124" s="308">
        <f>E121</f>
        <v>1.95</v>
      </c>
      <c r="F124" s="302"/>
      <c r="G124" s="333" t="s">
        <v>22</v>
      </c>
      <c r="H124" s="308">
        <f>E124+B123</f>
        <v>2.2000000000000002</v>
      </c>
      <c r="I124" s="302" t="s">
        <v>114</v>
      </c>
      <c r="J124" s="302"/>
      <c r="K124" s="302"/>
      <c r="L124" s="302"/>
      <c r="M124" s="302"/>
      <c r="N124" s="302"/>
      <c r="O124" s="302"/>
      <c r="P124" s="302"/>
      <c r="Q124" s="302"/>
      <c r="R124" s="302"/>
      <c r="S124" s="302"/>
    </row>
    <row r="125" spans="1:19">
      <c r="A125" s="322"/>
      <c r="B125" s="322" t="s">
        <v>602</v>
      </c>
      <c r="C125" s="302"/>
      <c r="D125" s="302"/>
      <c r="E125" s="302"/>
      <c r="F125" s="302"/>
      <c r="G125" s="302"/>
      <c r="H125" s="302"/>
      <c r="I125" s="302"/>
      <c r="J125" s="302"/>
      <c r="K125" s="302"/>
      <c r="L125" s="302"/>
      <c r="M125" s="302"/>
      <c r="N125" s="302"/>
      <c r="O125" s="302"/>
      <c r="P125" s="302"/>
      <c r="Q125" s="302"/>
      <c r="R125" s="302"/>
      <c r="S125" s="302"/>
    </row>
    <row r="126" spans="1:19">
      <c r="A126" s="322"/>
      <c r="B126" s="322"/>
      <c r="C126" s="302" t="s">
        <v>557</v>
      </c>
      <c r="D126" s="302"/>
      <c r="E126" s="302">
        <f>P9-2*C119</f>
        <v>2.2000000000000002</v>
      </c>
      <c r="F126" s="302"/>
      <c r="G126" s="302"/>
      <c r="H126" s="302"/>
      <c r="I126" s="302"/>
      <c r="J126" s="302"/>
      <c r="K126" s="302"/>
      <c r="L126" s="302"/>
      <c r="M126" s="302"/>
      <c r="N126" s="302"/>
      <c r="O126" s="302"/>
      <c r="P126" s="302"/>
      <c r="Q126" s="302"/>
      <c r="R126" s="302"/>
      <c r="S126" s="302"/>
    </row>
    <row r="127" spans="1:19">
      <c r="A127" s="322"/>
      <c r="B127" s="322"/>
      <c r="C127" s="302"/>
      <c r="D127" s="302"/>
      <c r="E127" s="302"/>
      <c r="F127" s="302"/>
      <c r="G127" s="333" t="s">
        <v>22</v>
      </c>
      <c r="H127" s="308">
        <f>E126+J127</f>
        <v>2.4500000000000002</v>
      </c>
      <c r="I127" s="302" t="s">
        <v>114</v>
      </c>
      <c r="J127" s="302">
        <f>J122</f>
        <v>0.25</v>
      </c>
      <c r="K127" s="302"/>
      <c r="L127" s="302"/>
      <c r="M127" s="302"/>
      <c r="N127" s="302"/>
      <c r="O127" s="302"/>
      <c r="P127" s="302"/>
      <c r="Q127" s="302"/>
      <c r="R127" s="302"/>
      <c r="S127" s="302"/>
    </row>
    <row r="128" spans="1:19">
      <c r="A128" s="322"/>
      <c r="B128" s="322">
        <f>B123</f>
        <v>0.25</v>
      </c>
      <c r="C128" s="302"/>
      <c r="D128" s="302"/>
      <c r="E128" s="302"/>
      <c r="F128" s="302"/>
      <c r="G128" s="302"/>
      <c r="H128" s="302"/>
      <c r="I128" s="302"/>
      <c r="J128" s="302"/>
      <c r="K128" s="302"/>
      <c r="L128" s="302"/>
      <c r="M128" s="302"/>
      <c r="N128" s="302"/>
      <c r="O128" s="302"/>
      <c r="P128" s="302"/>
      <c r="Q128" s="302"/>
      <c r="R128" s="302"/>
      <c r="S128" s="302"/>
    </row>
    <row r="129" spans="1:19">
      <c r="A129" s="322"/>
      <c r="B129" s="322"/>
      <c r="C129" s="302" t="s">
        <v>556</v>
      </c>
      <c r="D129" s="302"/>
      <c r="E129" s="302">
        <f>E126</f>
        <v>2.2000000000000002</v>
      </c>
      <c r="F129" s="302"/>
      <c r="G129" s="333" t="s">
        <v>22</v>
      </c>
      <c r="H129" s="308">
        <f>E129+B128</f>
        <v>2.4500000000000002</v>
      </c>
      <c r="I129" s="302" t="s">
        <v>114</v>
      </c>
      <c r="J129" s="302"/>
      <c r="K129" s="302"/>
      <c r="L129" s="302"/>
      <c r="M129" s="302"/>
      <c r="N129" s="302"/>
      <c r="O129" s="302"/>
      <c r="P129" s="302"/>
      <c r="Q129" s="302"/>
      <c r="R129" s="302"/>
      <c r="S129" s="302"/>
    </row>
    <row r="130" spans="1:19">
      <c r="A130" s="322"/>
      <c r="B130" s="322"/>
      <c r="C130" s="302"/>
      <c r="D130" s="302"/>
      <c r="E130" s="302"/>
      <c r="F130" s="302"/>
      <c r="G130" s="302"/>
      <c r="H130" s="302"/>
      <c r="I130" s="302"/>
      <c r="J130" s="302"/>
      <c r="K130" s="302"/>
      <c r="L130" s="302"/>
      <c r="M130" s="302"/>
      <c r="N130" s="302"/>
      <c r="O130" s="302"/>
      <c r="P130" s="302"/>
      <c r="Q130" s="302"/>
      <c r="R130" s="302"/>
      <c r="S130" s="302"/>
    </row>
    <row r="131" spans="1:19">
      <c r="A131" s="302"/>
      <c r="B131" s="302" t="s">
        <v>603</v>
      </c>
      <c r="C131" s="302"/>
      <c r="D131" s="302"/>
      <c r="E131" s="302"/>
      <c r="F131" s="302" t="s">
        <v>602</v>
      </c>
      <c r="G131" s="302"/>
      <c r="H131" s="302"/>
      <c r="I131" s="302"/>
      <c r="J131" s="302"/>
      <c r="K131" s="302"/>
      <c r="L131" s="302"/>
      <c r="M131" s="302"/>
      <c r="N131" s="302"/>
      <c r="O131" s="302"/>
      <c r="P131" s="302"/>
      <c r="Q131" s="302"/>
      <c r="R131" s="302"/>
      <c r="S131" s="302"/>
    </row>
    <row r="132" spans="1:19">
      <c r="A132" s="302"/>
      <c r="B132" s="302" t="s">
        <v>552</v>
      </c>
      <c r="C132" s="302" t="s">
        <v>553</v>
      </c>
      <c r="D132" s="302"/>
      <c r="E132" s="302"/>
      <c r="F132" s="302" t="s">
        <v>604</v>
      </c>
      <c r="G132" s="302"/>
      <c r="H132" s="302" t="s">
        <v>605</v>
      </c>
      <c r="I132" s="302"/>
      <c r="J132" s="302"/>
      <c r="K132" s="302"/>
      <c r="L132" s="302"/>
      <c r="M132" s="302"/>
      <c r="N132" s="302"/>
      <c r="O132" s="302"/>
      <c r="P132" s="302"/>
      <c r="Q132" s="302"/>
      <c r="R132" s="302"/>
      <c r="S132" s="302"/>
    </row>
    <row r="133" spans="1:19">
      <c r="A133" s="302"/>
      <c r="B133" s="302"/>
      <c r="C133" s="302"/>
      <c r="D133" s="302"/>
      <c r="E133" s="302"/>
      <c r="F133" s="302"/>
      <c r="G133" s="302"/>
      <c r="H133" s="302"/>
      <c r="I133" s="302"/>
      <c r="J133" s="302"/>
      <c r="K133" s="322"/>
      <c r="L133" s="322"/>
      <c r="M133" s="322"/>
      <c r="N133" s="302"/>
      <c r="O133" s="302"/>
      <c r="P133" s="302"/>
      <c r="Q133" s="302"/>
      <c r="R133" s="302"/>
      <c r="S133" s="302"/>
    </row>
    <row r="134" spans="1:19">
      <c r="A134" s="302"/>
      <c r="B134" s="302"/>
      <c r="C134" s="302"/>
      <c r="D134" s="302"/>
      <c r="E134" s="302"/>
      <c r="F134" s="302"/>
      <c r="G134" s="302"/>
      <c r="H134" s="302"/>
      <c r="I134" s="302"/>
      <c r="J134" s="302"/>
      <c r="K134" s="302"/>
      <c r="L134" s="302"/>
      <c r="M134" s="302"/>
      <c r="N134" s="302"/>
      <c r="O134" s="302"/>
      <c r="P134" s="302"/>
      <c r="Q134" s="302"/>
      <c r="R134" s="302"/>
      <c r="S134" s="302"/>
    </row>
    <row r="135" spans="1:19">
      <c r="A135" s="302"/>
      <c r="B135" s="302"/>
      <c r="C135" s="302"/>
      <c r="D135" s="302"/>
      <c r="E135" s="302"/>
      <c r="F135" s="302"/>
      <c r="G135" s="302"/>
      <c r="H135" s="302"/>
      <c r="I135" s="302"/>
      <c r="J135" s="302"/>
      <c r="K135" s="302"/>
      <c r="L135" s="302"/>
      <c r="M135" s="302"/>
      <c r="N135" s="302"/>
      <c r="O135" s="302"/>
      <c r="P135" s="302"/>
      <c r="Q135" s="302"/>
      <c r="R135" s="302"/>
      <c r="S135" s="302"/>
    </row>
    <row r="136" spans="1:19">
      <c r="A136" s="302"/>
      <c r="B136" s="302"/>
      <c r="C136" s="302"/>
      <c r="D136" s="302"/>
      <c r="E136" s="302"/>
      <c r="F136" s="302"/>
      <c r="G136" s="302"/>
      <c r="H136" s="302"/>
      <c r="I136" s="302"/>
      <c r="J136" s="302"/>
      <c r="K136" s="302"/>
      <c r="L136" s="302"/>
      <c r="M136" s="302"/>
      <c r="N136" s="302"/>
      <c r="O136" s="302"/>
      <c r="P136" s="302"/>
      <c r="Q136" s="302"/>
      <c r="R136" s="302"/>
      <c r="S136" s="302"/>
    </row>
    <row r="137" spans="1:19">
      <c r="A137" s="302"/>
      <c r="B137" s="302">
        <f>N60+N67-(C119*2)</f>
        <v>1.28</v>
      </c>
      <c r="C137" s="302"/>
      <c r="D137" s="308">
        <f>N60+N67</f>
        <v>1.33</v>
      </c>
      <c r="E137" s="302"/>
      <c r="F137" s="302">
        <f>B137</f>
        <v>1.28</v>
      </c>
      <c r="G137" s="302"/>
      <c r="H137" s="308">
        <f>D137</f>
        <v>1.33</v>
      </c>
      <c r="I137" s="302"/>
      <c r="J137" s="302"/>
      <c r="K137" s="302"/>
      <c r="L137" s="302"/>
      <c r="M137" s="302"/>
      <c r="N137" s="302"/>
      <c r="O137" s="302"/>
      <c r="P137" s="302"/>
      <c r="Q137" s="302"/>
      <c r="R137" s="302"/>
      <c r="S137" s="302"/>
    </row>
    <row r="138" spans="1:19">
      <c r="A138" s="302"/>
      <c r="B138" s="302"/>
      <c r="C138" s="302"/>
      <c r="D138" s="302"/>
      <c r="E138" s="302"/>
      <c r="F138" s="302"/>
      <c r="G138" s="302"/>
      <c r="H138" s="302"/>
      <c r="I138" s="302"/>
      <c r="J138" s="322"/>
      <c r="K138" s="302"/>
      <c r="L138" s="302"/>
      <c r="M138" s="302"/>
      <c r="N138" s="302"/>
      <c r="O138" s="302"/>
      <c r="P138" s="302"/>
      <c r="Q138" s="302"/>
      <c r="R138" s="302"/>
      <c r="S138" s="302"/>
    </row>
    <row r="139" spans="1:19">
      <c r="A139" s="302"/>
      <c r="B139" s="302"/>
      <c r="C139" s="302"/>
      <c r="D139" s="302"/>
      <c r="E139" s="302"/>
      <c r="F139" s="302"/>
      <c r="G139" s="302"/>
      <c r="H139" s="302"/>
      <c r="I139" s="302"/>
      <c r="J139" s="302"/>
      <c r="K139" s="302"/>
      <c r="L139" s="302"/>
      <c r="M139" s="302"/>
      <c r="N139" s="302"/>
      <c r="O139" s="302"/>
      <c r="P139" s="302"/>
      <c r="Q139" s="302"/>
      <c r="R139" s="302"/>
      <c r="S139" s="302"/>
    </row>
    <row r="140" spans="1:19">
      <c r="A140" s="302"/>
      <c r="B140" s="302"/>
      <c r="C140" s="302"/>
      <c r="D140" s="302"/>
      <c r="E140" s="302"/>
      <c r="F140" s="302"/>
      <c r="G140" s="302"/>
      <c r="H140" s="302"/>
      <c r="I140" s="302"/>
      <c r="J140" s="302"/>
      <c r="K140" s="302"/>
      <c r="L140" s="302"/>
      <c r="M140" s="302"/>
      <c r="N140" s="302"/>
      <c r="O140" s="302"/>
      <c r="P140" s="302"/>
      <c r="Q140" s="302"/>
      <c r="R140" s="302"/>
      <c r="S140" s="302"/>
    </row>
    <row r="141" spans="1:19">
      <c r="A141" s="302"/>
      <c r="B141" s="328">
        <v>0.2</v>
      </c>
      <c r="C141" s="302"/>
      <c r="D141" s="328">
        <f>B141</f>
        <v>0.2</v>
      </c>
      <c r="E141" s="302"/>
      <c r="F141" s="308">
        <f>B141</f>
        <v>0.2</v>
      </c>
      <c r="G141" s="302"/>
      <c r="H141" s="308">
        <f>F141</f>
        <v>0.2</v>
      </c>
      <c r="I141" s="302"/>
      <c r="J141" s="302"/>
      <c r="K141" s="302"/>
      <c r="L141" s="302"/>
      <c r="M141" s="302"/>
      <c r="N141" s="302"/>
      <c r="O141" s="302"/>
      <c r="P141" s="302"/>
      <c r="Q141" s="302"/>
      <c r="R141" s="302"/>
      <c r="S141" s="302"/>
    </row>
    <row r="142" spans="1:19">
      <c r="A142" s="302"/>
      <c r="B142" s="302"/>
      <c r="C142" s="302"/>
      <c r="D142" s="302"/>
      <c r="E142" s="302"/>
      <c r="F142" s="302"/>
      <c r="G142" s="302"/>
      <c r="H142" s="302"/>
      <c r="I142" s="302"/>
      <c r="J142" s="302"/>
      <c r="K142" s="302"/>
      <c r="L142" s="302"/>
      <c r="M142" s="302"/>
      <c r="N142" s="302"/>
      <c r="O142" s="302"/>
      <c r="P142" s="302"/>
      <c r="Q142" s="302"/>
      <c r="R142" s="302"/>
      <c r="S142" s="302"/>
    </row>
    <row r="143" spans="1:19">
      <c r="A143" s="302"/>
      <c r="B143" s="302" t="s">
        <v>603</v>
      </c>
      <c r="C143" s="302"/>
      <c r="D143" s="302"/>
      <c r="E143" s="302"/>
      <c r="F143" s="302"/>
      <c r="G143" s="302"/>
      <c r="H143" s="302"/>
      <c r="I143" s="302"/>
      <c r="J143" s="302"/>
      <c r="K143" s="302"/>
      <c r="L143" s="302"/>
      <c r="M143" s="302"/>
      <c r="N143" s="302"/>
      <c r="O143" s="302"/>
      <c r="P143" s="302"/>
      <c r="Q143" s="302"/>
      <c r="R143" s="302"/>
      <c r="S143" s="302"/>
    </row>
    <row r="144" spans="1:19">
      <c r="A144" s="322"/>
      <c r="B144" s="322"/>
      <c r="C144" s="302" t="s">
        <v>550</v>
      </c>
      <c r="D144" s="302"/>
      <c r="E144" s="308">
        <f>C102</f>
        <v>2.6</v>
      </c>
      <c r="F144" s="302"/>
      <c r="G144" s="302"/>
      <c r="H144" s="302"/>
      <c r="I144" s="302"/>
      <c r="J144" s="302"/>
      <c r="K144" s="302"/>
      <c r="L144" s="302"/>
      <c r="M144" s="302"/>
      <c r="N144" s="302"/>
      <c r="O144" s="302"/>
      <c r="P144" s="302"/>
      <c r="Q144" s="302"/>
      <c r="R144" s="302"/>
      <c r="S144" s="302"/>
    </row>
    <row r="145" spans="1:19">
      <c r="A145" s="322"/>
      <c r="B145" s="322">
        <v>0.2</v>
      </c>
      <c r="C145" s="302"/>
      <c r="D145" s="302"/>
      <c r="E145" s="308">
        <f>E144+J145*2</f>
        <v>3</v>
      </c>
      <c r="F145" s="302" t="s">
        <v>114</v>
      </c>
      <c r="G145" s="302"/>
      <c r="H145" s="302"/>
      <c r="I145" s="302"/>
      <c r="J145" s="302">
        <f>0.2</f>
        <v>0.2</v>
      </c>
      <c r="K145" s="302"/>
      <c r="L145" s="302"/>
      <c r="M145" s="302"/>
      <c r="N145" s="302"/>
      <c r="O145" s="302"/>
      <c r="P145" s="302"/>
      <c r="Q145" s="302"/>
      <c r="R145" s="302"/>
      <c r="S145" s="302"/>
    </row>
    <row r="146" spans="1:19">
      <c r="A146" s="322"/>
      <c r="B146" s="322"/>
      <c r="C146" s="302"/>
      <c r="D146" s="302"/>
      <c r="E146" s="308"/>
      <c r="F146" s="302"/>
      <c r="G146" s="302"/>
      <c r="H146" s="302"/>
      <c r="I146" s="302"/>
      <c r="J146" s="302"/>
      <c r="K146" s="302"/>
      <c r="L146" s="302"/>
      <c r="M146" s="302"/>
      <c r="N146" s="302"/>
      <c r="O146" s="302"/>
      <c r="P146" s="302"/>
      <c r="Q146" s="302"/>
      <c r="R146" s="302"/>
      <c r="S146" s="302"/>
    </row>
    <row r="147" spans="1:19">
      <c r="A147" s="322"/>
      <c r="B147" s="322"/>
      <c r="C147" s="302" t="s">
        <v>551</v>
      </c>
      <c r="D147" s="302"/>
      <c r="E147" s="308">
        <f>E144</f>
        <v>2.6</v>
      </c>
      <c r="F147" s="302"/>
      <c r="G147" s="302"/>
      <c r="H147" s="302"/>
      <c r="I147" s="302"/>
      <c r="J147" s="302"/>
      <c r="K147" s="302"/>
      <c r="L147" s="302"/>
      <c r="M147" s="302"/>
      <c r="N147" s="302"/>
      <c r="O147" s="302"/>
      <c r="P147" s="302"/>
      <c r="Q147" s="302"/>
      <c r="R147" s="302"/>
      <c r="S147" s="302"/>
    </row>
    <row r="148" spans="1:19">
      <c r="A148" s="322"/>
      <c r="B148" s="302"/>
      <c r="C148" s="302"/>
      <c r="D148" s="302"/>
      <c r="E148" s="308"/>
      <c r="F148" s="302"/>
      <c r="G148" s="302"/>
      <c r="H148" s="302"/>
      <c r="I148" s="302"/>
      <c r="J148" s="302"/>
      <c r="K148" s="302"/>
      <c r="L148" s="302"/>
      <c r="M148" s="302"/>
      <c r="N148" s="302"/>
      <c r="O148" s="302"/>
      <c r="P148" s="302"/>
      <c r="Q148" s="302"/>
      <c r="R148" s="302"/>
      <c r="S148" s="302"/>
    </row>
    <row r="149" spans="1:19">
      <c r="A149" s="302"/>
      <c r="B149" s="322" t="s">
        <v>602</v>
      </c>
      <c r="C149" s="302"/>
      <c r="D149" s="302"/>
      <c r="E149" s="308"/>
      <c r="F149" s="302"/>
      <c r="G149" s="302"/>
      <c r="H149" s="302"/>
      <c r="I149" s="302"/>
      <c r="J149" s="302"/>
      <c r="K149" s="302"/>
      <c r="L149" s="302"/>
      <c r="M149" s="302"/>
      <c r="N149" s="302"/>
      <c r="O149" s="302"/>
      <c r="P149" s="302"/>
      <c r="Q149" s="302"/>
      <c r="R149" s="302"/>
      <c r="S149" s="302"/>
    </row>
    <row r="150" spans="1:19">
      <c r="A150" s="302"/>
      <c r="B150" s="302"/>
      <c r="C150" s="302" t="s">
        <v>606</v>
      </c>
      <c r="D150" s="302"/>
      <c r="E150" s="308">
        <f>C103</f>
        <v>1.85</v>
      </c>
      <c r="F150" s="302"/>
      <c r="G150" s="302"/>
      <c r="H150" s="302"/>
      <c r="I150" s="302"/>
      <c r="J150" s="302"/>
      <c r="K150" s="302"/>
      <c r="L150" s="302"/>
      <c r="M150" s="302"/>
      <c r="N150" s="302"/>
      <c r="O150" s="302"/>
      <c r="P150" s="302"/>
      <c r="Q150" s="302"/>
      <c r="R150" s="302"/>
      <c r="S150" s="302"/>
    </row>
    <row r="151" spans="1:19">
      <c r="A151" s="302"/>
      <c r="B151" s="302">
        <v>0.2</v>
      </c>
      <c r="C151" s="302"/>
      <c r="D151" s="302"/>
      <c r="E151" s="308">
        <f>E150+J151*2</f>
        <v>2.25</v>
      </c>
      <c r="F151" s="302"/>
      <c r="G151" s="302"/>
      <c r="H151" s="302"/>
      <c r="I151" s="302"/>
      <c r="J151" s="302">
        <v>0.2</v>
      </c>
      <c r="K151" s="302"/>
      <c r="L151" s="302"/>
      <c r="M151" s="302"/>
      <c r="N151" s="302"/>
      <c r="O151" s="302"/>
      <c r="P151" s="302"/>
      <c r="Q151" s="302"/>
      <c r="R151" s="302"/>
      <c r="S151" s="302"/>
    </row>
    <row r="152" spans="1:19">
      <c r="A152" s="302"/>
      <c r="B152" s="302"/>
      <c r="C152" s="302" t="s">
        <v>607</v>
      </c>
      <c r="D152" s="302"/>
      <c r="E152" s="308">
        <f>E150</f>
        <v>1.85</v>
      </c>
      <c r="F152" s="302"/>
      <c r="G152" s="302"/>
      <c r="H152" s="302"/>
      <c r="I152" s="302"/>
      <c r="J152" s="302"/>
      <c r="K152" s="302"/>
      <c r="L152" s="302"/>
      <c r="M152" s="302"/>
      <c r="N152" s="302"/>
      <c r="O152" s="302"/>
      <c r="P152" s="302"/>
      <c r="Q152" s="302"/>
      <c r="R152" s="302"/>
      <c r="S152" s="302"/>
    </row>
    <row r="153" spans="1:19">
      <c r="A153" s="302"/>
      <c r="B153" s="302"/>
      <c r="C153" s="302"/>
      <c r="D153" s="302"/>
      <c r="E153" s="308"/>
      <c r="F153" s="302"/>
      <c r="G153" s="302"/>
      <c r="H153" s="302"/>
      <c r="I153" s="302"/>
      <c r="J153" s="302"/>
      <c r="K153" s="302"/>
      <c r="L153" s="302"/>
      <c r="M153" s="302"/>
      <c r="N153" s="302"/>
      <c r="O153" s="302"/>
      <c r="P153" s="302"/>
      <c r="Q153" s="302"/>
      <c r="R153" s="302"/>
      <c r="S153" s="302"/>
    </row>
    <row r="154" spans="1:19">
      <c r="A154" s="322"/>
      <c r="B154" s="322"/>
      <c r="C154" s="322"/>
      <c r="D154" s="322"/>
      <c r="E154" s="322"/>
      <c r="F154" s="322"/>
      <c r="G154" s="322"/>
      <c r="H154" s="322"/>
      <c r="I154" s="322"/>
      <c r="J154" s="322"/>
      <c r="K154" s="322"/>
      <c r="L154" s="322"/>
      <c r="M154" s="302"/>
      <c r="N154" s="302"/>
      <c r="O154" s="302"/>
      <c r="P154" s="302"/>
      <c r="Q154" s="302"/>
      <c r="R154" s="302"/>
      <c r="S154" s="302"/>
    </row>
    <row r="155" spans="1:19">
      <c r="A155" s="322"/>
      <c r="B155" s="322"/>
      <c r="C155" s="322"/>
      <c r="D155" s="322"/>
      <c r="E155" s="322"/>
      <c r="F155" s="322"/>
      <c r="G155" s="322"/>
      <c r="H155" s="322"/>
      <c r="I155" s="322"/>
      <c r="J155" s="322"/>
      <c r="K155" s="322"/>
      <c r="L155" s="322"/>
      <c r="M155" s="302"/>
      <c r="N155" s="302"/>
      <c r="O155" s="302"/>
      <c r="P155" s="302"/>
      <c r="Q155" s="302"/>
      <c r="R155" s="302"/>
      <c r="S155" s="302"/>
    </row>
    <row r="156" spans="1:19">
      <c r="A156" s="322"/>
      <c r="B156" s="322"/>
      <c r="C156" s="322"/>
      <c r="D156" s="322"/>
      <c r="E156" s="322"/>
      <c r="F156" s="322"/>
      <c r="G156" s="322"/>
      <c r="H156" s="322"/>
      <c r="I156" s="322"/>
      <c r="J156" s="322"/>
      <c r="K156" s="322"/>
      <c r="L156" s="322"/>
      <c r="M156" s="302"/>
      <c r="N156" s="302"/>
      <c r="O156" s="302"/>
      <c r="P156" s="302"/>
      <c r="Q156" s="302"/>
      <c r="R156" s="302"/>
      <c r="S156" s="302"/>
    </row>
    <row r="157" spans="1:19">
      <c r="A157" s="322"/>
      <c r="B157" s="322"/>
      <c r="C157" s="322"/>
      <c r="D157" s="322"/>
      <c r="E157" s="322"/>
      <c r="F157" s="322"/>
      <c r="G157" s="322"/>
      <c r="H157" s="322"/>
      <c r="I157" s="322"/>
      <c r="J157" s="322"/>
      <c r="K157" s="322"/>
      <c r="L157" s="322"/>
      <c r="M157" s="302"/>
      <c r="N157" s="302"/>
      <c r="O157" s="302"/>
      <c r="P157" s="302"/>
      <c r="Q157" s="302"/>
      <c r="R157" s="302"/>
      <c r="S157" s="302"/>
    </row>
    <row r="158" spans="1:19">
      <c r="A158" s="322"/>
      <c r="B158" s="322"/>
      <c r="C158" s="322"/>
      <c r="D158" s="322"/>
      <c r="E158" s="322"/>
      <c r="F158" s="322"/>
      <c r="G158" s="322"/>
      <c r="H158" s="322"/>
      <c r="I158" s="322"/>
      <c r="J158" s="322"/>
      <c r="K158" s="322"/>
      <c r="L158" s="322"/>
      <c r="M158" s="302"/>
      <c r="N158" s="302"/>
      <c r="O158" s="302"/>
      <c r="P158" s="302"/>
      <c r="Q158" s="302"/>
      <c r="R158" s="302"/>
      <c r="S158" s="302"/>
    </row>
    <row r="159" spans="1:19">
      <c r="A159" s="322"/>
      <c r="B159" s="322"/>
      <c r="C159" s="322"/>
      <c r="D159" s="322"/>
      <c r="E159" s="322"/>
      <c r="F159" s="322"/>
      <c r="G159" s="322"/>
      <c r="H159" s="322"/>
      <c r="I159" s="322"/>
      <c r="J159" s="322"/>
      <c r="K159" s="322"/>
      <c r="L159" s="322"/>
      <c r="M159" s="302"/>
      <c r="N159" s="302"/>
      <c r="O159" s="302"/>
      <c r="P159" s="302"/>
      <c r="Q159" s="302"/>
      <c r="R159" s="302"/>
      <c r="S159" s="302"/>
    </row>
    <row r="160" spans="1:19">
      <c r="A160" s="322"/>
      <c r="B160" s="322"/>
      <c r="C160" s="322"/>
      <c r="D160" s="322"/>
      <c r="E160" s="322"/>
      <c r="F160" s="322"/>
      <c r="G160" s="322"/>
      <c r="H160" s="322"/>
      <c r="I160" s="322"/>
      <c r="J160" s="322"/>
      <c r="K160" s="322"/>
      <c r="L160" s="322"/>
      <c r="M160" s="302"/>
      <c r="N160" s="302"/>
      <c r="O160" s="302"/>
      <c r="P160" s="302"/>
      <c r="Q160" s="302"/>
      <c r="R160" s="302"/>
      <c r="S160" s="302"/>
    </row>
    <row r="161" spans="1:19">
      <c r="A161" s="322"/>
      <c r="B161" s="322"/>
      <c r="C161" s="322"/>
      <c r="D161" s="322"/>
      <c r="E161" s="322"/>
      <c r="F161" s="322"/>
      <c r="G161" s="322"/>
      <c r="H161" s="322"/>
      <c r="I161" s="322"/>
      <c r="J161" s="322"/>
      <c r="K161" s="322"/>
      <c r="L161" s="322"/>
      <c r="M161" s="302"/>
      <c r="N161" s="302"/>
      <c r="O161" s="302"/>
      <c r="P161" s="302"/>
      <c r="Q161" s="302"/>
      <c r="R161" s="302"/>
      <c r="S161" s="302"/>
    </row>
    <row r="162" spans="1:19">
      <c r="A162" s="302">
        <v>4</v>
      </c>
      <c r="B162" s="341"/>
      <c r="C162" s="341" t="s">
        <v>608</v>
      </c>
      <c r="D162" s="323"/>
      <c r="E162" s="302"/>
      <c r="F162" s="322"/>
      <c r="G162" s="322"/>
      <c r="H162" s="302"/>
      <c r="I162" s="302"/>
      <c r="J162" s="302"/>
      <c r="K162" s="302"/>
      <c r="L162" s="302"/>
      <c r="M162" s="302"/>
      <c r="N162" s="302"/>
      <c r="O162" s="302"/>
      <c r="P162" s="302"/>
      <c r="Q162" s="302"/>
      <c r="R162" s="302"/>
      <c r="S162" s="302"/>
    </row>
    <row r="163" spans="1:19">
      <c r="A163" s="302"/>
      <c r="B163" s="90" t="s">
        <v>609</v>
      </c>
      <c r="C163" s="322"/>
      <c r="D163" s="90"/>
      <c r="E163" s="90"/>
      <c r="F163" s="352" t="s">
        <v>610</v>
      </c>
      <c r="G163" s="90" t="s">
        <v>611</v>
      </c>
      <c r="H163" s="90"/>
      <c r="I163" s="352">
        <v>0.3</v>
      </c>
      <c r="J163" s="352" t="s">
        <v>114</v>
      </c>
      <c r="K163" s="90"/>
      <c r="L163" s="302"/>
      <c r="M163" s="302"/>
      <c r="N163" s="302"/>
      <c r="O163" s="302"/>
      <c r="P163" s="302"/>
      <c r="Q163" s="302"/>
      <c r="R163" s="302"/>
      <c r="S163" s="302"/>
    </row>
    <row r="164" spans="1:19">
      <c r="A164" s="302"/>
      <c r="B164" s="362" t="s">
        <v>612</v>
      </c>
      <c r="C164" s="362" t="s">
        <v>613</v>
      </c>
      <c r="D164" s="363" t="s">
        <v>614</v>
      </c>
      <c r="E164" s="362" t="s">
        <v>544</v>
      </c>
      <c r="F164" s="362" t="s">
        <v>615</v>
      </c>
      <c r="G164" s="362" t="s">
        <v>616</v>
      </c>
      <c r="H164" s="362" t="s">
        <v>148</v>
      </c>
      <c r="I164" s="362" t="s">
        <v>617</v>
      </c>
      <c r="J164" s="362" t="s">
        <v>618</v>
      </c>
      <c r="K164" s="90"/>
      <c r="L164" s="302"/>
      <c r="M164" s="302"/>
      <c r="N164" s="302"/>
      <c r="O164" s="302"/>
      <c r="P164" s="302"/>
      <c r="Q164" s="302"/>
      <c r="R164" s="302"/>
      <c r="S164" s="302"/>
    </row>
    <row r="165" spans="1:19">
      <c r="A165" s="302"/>
      <c r="B165" s="116" t="s">
        <v>553</v>
      </c>
      <c r="C165" s="364">
        <v>8</v>
      </c>
      <c r="D165" s="365">
        <v>0.25</v>
      </c>
      <c r="E165" s="366">
        <f>ROUND(B91/D165,0)</f>
        <v>10</v>
      </c>
      <c r="F165" s="367"/>
      <c r="G165" s="367">
        <f>D137</f>
        <v>1.33</v>
      </c>
      <c r="H165" s="367">
        <f>E165*G165</f>
        <v>13.3</v>
      </c>
      <c r="I165" s="368">
        <f>(3.1459*(C165*0.1*0.5)^2)*0.784</f>
        <v>0.39462169600000013</v>
      </c>
      <c r="J165" s="368">
        <f>H165*I165</f>
        <v>5.2484685568000025</v>
      </c>
      <c r="K165" s="90"/>
      <c r="L165" s="302"/>
      <c r="M165" s="302"/>
      <c r="N165" s="302"/>
      <c r="O165" s="302"/>
      <c r="P165" s="302"/>
      <c r="Q165" s="302"/>
      <c r="R165" s="302"/>
      <c r="S165" s="302"/>
    </row>
    <row r="166" spans="1:19">
      <c r="A166" s="302"/>
      <c r="B166" s="116" t="s">
        <v>552</v>
      </c>
      <c r="C166" s="364">
        <v>8</v>
      </c>
      <c r="D166" s="369">
        <v>0.25</v>
      </c>
      <c r="E166" s="366">
        <f>E165</f>
        <v>10</v>
      </c>
      <c r="F166" s="369"/>
      <c r="G166" s="367">
        <f>B137</f>
        <v>1.28</v>
      </c>
      <c r="H166" s="367">
        <f t="shared" ref="H166:H176" si="0">E166*G166</f>
        <v>12.8</v>
      </c>
      <c r="I166" s="368">
        <f t="shared" ref="I166:I176" si="1">(3.1459*(C166*0.1*0.5)^2)*0.784</f>
        <v>0.39462169600000013</v>
      </c>
      <c r="J166" s="368">
        <f>H166*I166</f>
        <v>5.0511577088000017</v>
      </c>
      <c r="K166" s="90"/>
      <c r="L166" s="302"/>
      <c r="M166" s="302"/>
      <c r="N166" s="302"/>
      <c r="O166" s="302"/>
      <c r="P166" s="302"/>
      <c r="Q166" s="302"/>
      <c r="R166" s="302"/>
      <c r="S166" s="302"/>
    </row>
    <row r="167" spans="1:19">
      <c r="A167" s="302"/>
      <c r="B167" s="116" t="s">
        <v>605</v>
      </c>
      <c r="C167" s="364">
        <v>8</v>
      </c>
      <c r="D167" s="369">
        <v>0.25</v>
      </c>
      <c r="E167" s="369">
        <f>ROUND(C103/D167,0)</f>
        <v>7</v>
      </c>
      <c r="F167" s="369"/>
      <c r="G167" s="367">
        <f>H137</f>
        <v>1.33</v>
      </c>
      <c r="H167" s="367">
        <f t="shared" si="0"/>
        <v>9.31</v>
      </c>
      <c r="I167" s="368">
        <f t="shared" si="1"/>
        <v>0.39462169600000013</v>
      </c>
      <c r="J167" s="368">
        <f>H167*I167</f>
        <v>3.6739279897600015</v>
      </c>
      <c r="K167" s="90"/>
      <c r="L167" s="302"/>
      <c r="M167" s="302"/>
      <c r="N167" s="302"/>
      <c r="O167" s="302"/>
      <c r="P167" s="302"/>
      <c r="Q167" s="302"/>
      <c r="R167" s="302"/>
      <c r="S167" s="302"/>
    </row>
    <row r="168" spans="1:19">
      <c r="A168" s="302"/>
      <c r="B168" s="116" t="s">
        <v>604</v>
      </c>
      <c r="C168" s="364">
        <v>8</v>
      </c>
      <c r="D168" s="369">
        <v>0.25</v>
      </c>
      <c r="E168" s="369">
        <f>E167</f>
        <v>7</v>
      </c>
      <c r="F168" s="369"/>
      <c r="G168" s="369">
        <f>F137</f>
        <v>1.28</v>
      </c>
      <c r="H168" s="367">
        <f t="shared" si="0"/>
        <v>8.9600000000000009</v>
      </c>
      <c r="I168" s="368">
        <f t="shared" si="1"/>
        <v>0.39462169600000013</v>
      </c>
      <c r="J168" s="368">
        <f>H168*I168</f>
        <v>3.5358103961600014</v>
      </c>
      <c r="K168" s="90"/>
      <c r="L168" s="302"/>
      <c r="M168" s="302"/>
      <c r="N168" s="302"/>
      <c r="O168" s="302"/>
      <c r="P168" s="302"/>
      <c r="Q168" s="302"/>
      <c r="R168" s="302"/>
      <c r="S168" s="302"/>
    </row>
    <row r="169" spans="1:19">
      <c r="A169" s="302"/>
      <c r="B169" s="116" t="s">
        <v>554</v>
      </c>
      <c r="C169" s="364">
        <v>8</v>
      </c>
      <c r="D169" s="369">
        <v>0.15</v>
      </c>
      <c r="E169" s="369">
        <f>ROUND(G71/D169,0)</f>
        <v>20</v>
      </c>
      <c r="F169" s="369"/>
      <c r="G169" s="367">
        <f>H122</f>
        <v>2.2000000000000002</v>
      </c>
      <c r="H169" s="367">
        <f t="shared" si="0"/>
        <v>44</v>
      </c>
      <c r="I169" s="368">
        <f t="shared" si="1"/>
        <v>0.39462169600000013</v>
      </c>
      <c r="J169" s="368">
        <f>H169*I169</f>
        <v>17.363354624000007</v>
      </c>
      <c r="K169" s="90"/>
      <c r="L169" s="302"/>
      <c r="M169" s="302"/>
      <c r="N169" s="302"/>
      <c r="O169" s="302"/>
      <c r="P169" s="302"/>
      <c r="Q169" s="302"/>
      <c r="R169" s="302"/>
      <c r="S169" s="302"/>
    </row>
    <row r="170" spans="1:19">
      <c r="A170" s="302"/>
      <c r="B170" s="116" t="s">
        <v>555</v>
      </c>
      <c r="C170" s="364">
        <v>8</v>
      </c>
      <c r="D170" s="369">
        <v>0.15</v>
      </c>
      <c r="E170" s="369">
        <f>E169</f>
        <v>20</v>
      </c>
      <c r="F170" s="369"/>
      <c r="G170" s="367">
        <f>G169</f>
        <v>2.2000000000000002</v>
      </c>
      <c r="H170" s="367">
        <f t="shared" si="0"/>
        <v>44</v>
      </c>
      <c r="I170" s="368">
        <f t="shared" si="1"/>
        <v>0.39462169600000013</v>
      </c>
      <c r="J170" s="368">
        <f t="shared" ref="J170:J176" si="2">H170*I170</f>
        <v>17.363354624000007</v>
      </c>
      <c r="K170" s="90"/>
      <c r="L170" s="302"/>
      <c r="M170" s="302"/>
      <c r="N170" s="302"/>
      <c r="O170" s="302"/>
      <c r="P170" s="302"/>
      <c r="Q170" s="302"/>
      <c r="R170" s="302"/>
      <c r="S170" s="302"/>
    </row>
    <row r="171" spans="1:19">
      <c r="A171" s="322"/>
      <c r="B171" s="116" t="s">
        <v>557</v>
      </c>
      <c r="C171" s="364">
        <v>8</v>
      </c>
      <c r="D171" s="369">
        <v>0.15</v>
      </c>
      <c r="E171" s="369">
        <f>ROUND(E89/D171,0)</f>
        <v>15</v>
      </c>
      <c r="F171" s="365"/>
      <c r="G171" s="370">
        <f>H127</f>
        <v>2.4500000000000002</v>
      </c>
      <c r="H171" s="367">
        <f t="shared" si="0"/>
        <v>36.75</v>
      </c>
      <c r="I171" s="368">
        <f t="shared" si="1"/>
        <v>0.39462169600000013</v>
      </c>
      <c r="J171" s="368">
        <f t="shared" si="2"/>
        <v>14.502347328000004</v>
      </c>
      <c r="K171" s="90"/>
      <c r="L171" s="302"/>
      <c r="M171" s="302"/>
      <c r="N171" s="302"/>
      <c r="O171" s="302"/>
      <c r="P171" s="302"/>
      <c r="Q171" s="302"/>
      <c r="R171" s="302"/>
      <c r="S171" s="302"/>
    </row>
    <row r="172" spans="1:19">
      <c r="A172" s="322"/>
      <c r="B172" s="116" t="s">
        <v>556</v>
      </c>
      <c r="C172" s="364">
        <v>8</v>
      </c>
      <c r="D172" s="369">
        <v>0.15</v>
      </c>
      <c r="E172" s="369">
        <f>E171</f>
        <v>15</v>
      </c>
      <c r="F172" s="365"/>
      <c r="G172" s="370">
        <f>G171</f>
        <v>2.4500000000000002</v>
      </c>
      <c r="H172" s="367">
        <f t="shared" si="0"/>
        <v>36.75</v>
      </c>
      <c r="I172" s="368">
        <f t="shared" si="1"/>
        <v>0.39462169600000013</v>
      </c>
      <c r="J172" s="368">
        <f t="shared" si="2"/>
        <v>14.502347328000004</v>
      </c>
      <c r="K172" s="90"/>
      <c r="L172" s="302"/>
      <c r="M172" s="302"/>
      <c r="N172" s="302"/>
      <c r="O172" s="302"/>
      <c r="P172" s="302"/>
      <c r="Q172" s="302"/>
      <c r="R172" s="302"/>
      <c r="S172" s="302"/>
    </row>
    <row r="173" spans="1:19">
      <c r="A173" s="302"/>
      <c r="B173" s="116" t="s">
        <v>550</v>
      </c>
      <c r="C173" s="364">
        <v>8</v>
      </c>
      <c r="D173" s="371">
        <v>0.25</v>
      </c>
      <c r="E173" s="369">
        <f>ROUND((N60+N67)/D173,0)</f>
        <v>5</v>
      </c>
      <c r="F173" s="364"/>
      <c r="G173" s="370">
        <f>E145</f>
        <v>3</v>
      </c>
      <c r="H173" s="367">
        <f t="shared" si="0"/>
        <v>15</v>
      </c>
      <c r="I173" s="368">
        <f t="shared" si="1"/>
        <v>0.39462169600000013</v>
      </c>
      <c r="J173" s="368">
        <f t="shared" si="2"/>
        <v>5.9193254400000024</v>
      </c>
      <c r="K173" s="90"/>
      <c r="L173" s="302"/>
      <c r="M173" s="302"/>
      <c r="N173" s="302"/>
      <c r="O173" s="302"/>
      <c r="P173" s="302"/>
      <c r="Q173" s="302"/>
      <c r="R173" s="302"/>
      <c r="S173" s="302"/>
    </row>
    <row r="174" spans="1:19">
      <c r="A174" s="302"/>
      <c r="B174" s="116" t="s">
        <v>551</v>
      </c>
      <c r="C174" s="364">
        <v>8</v>
      </c>
      <c r="D174" s="371">
        <v>0.25</v>
      </c>
      <c r="E174" s="369">
        <f>E173</f>
        <v>5</v>
      </c>
      <c r="F174" s="365"/>
      <c r="G174" s="370">
        <f>E147</f>
        <v>2.6</v>
      </c>
      <c r="H174" s="367">
        <f t="shared" si="0"/>
        <v>13</v>
      </c>
      <c r="I174" s="368">
        <f t="shared" si="1"/>
        <v>0.39462169600000013</v>
      </c>
      <c r="J174" s="368">
        <f t="shared" si="2"/>
        <v>5.130082048000002</v>
      </c>
      <c r="K174" s="90"/>
      <c r="L174" s="302"/>
      <c r="M174" s="302"/>
      <c r="N174" s="302"/>
      <c r="O174" s="302"/>
      <c r="P174" s="302"/>
      <c r="Q174" s="302"/>
      <c r="R174" s="302"/>
      <c r="S174" s="302"/>
    </row>
    <row r="175" spans="1:19">
      <c r="A175" s="302"/>
      <c r="B175" s="116" t="s">
        <v>606</v>
      </c>
      <c r="C175" s="364">
        <v>8</v>
      </c>
      <c r="D175" s="371">
        <v>0.25</v>
      </c>
      <c r="E175" s="369">
        <f>E174</f>
        <v>5</v>
      </c>
      <c r="F175" s="365"/>
      <c r="G175" s="370">
        <f>E151</f>
        <v>2.25</v>
      </c>
      <c r="H175" s="367">
        <f t="shared" si="0"/>
        <v>11.25</v>
      </c>
      <c r="I175" s="368">
        <f t="shared" si="1"/>
        <v>0.39462169600000013</v>
      </c>
      <c r="J175" s="368">
        <f t="shared" si="2"/>
        <v>4.4394940800000011</v>
      </c>
      <c r="K175" s="90"/>
      <c r="L175" s="302"/>
      <c r="M175" s="302"/>
      <c r="N175" s="302"/>
      <c r="O175" s="302"/>
      <c r="P175" s="302"/>
      <c r="Q175" s="302"/>
      <c r="R175" s="302"/>
      <c r="S175" s="302"/>
    </row>
    <row r="176" spans="1:19">
      <c r="A176" s="302"/>
      <c r="B176" s="116" t="s">
        <v>607</v>
      </c>
      <c r="C176" s="364">
        <v>8</v>
      </c>
      <c r="D176" s="371">
        <v>0.25</v>
      </c>
      <c r="E176" s="369">
        <f>E175</f>
        <v>5</v>
      </c>
      <c r="F176" s="365"/>
      <c r="G176" s="370">
        <f>E152</f>
        <v>1.85</v>
      </c>
      <c r="H176" s="367">
        <f t="shared" si="0"/>
        <v>9.25</v>
      </c>
      <c r="I176" s="368">
        <f t="shared" si="1"/>
        <v>0.39462169600000013</v>
      </c>
      <c r="J176" s="368">
        <f t="shared" si="2"/>
        <v>3.6502506880000012</v>
      </c>
      <c r="K176" s="90"/>
      <c r="L176" s="302"/>
      <c r="M176" s="302"/>
      <c r="N176" s="302"/>
      <c r="O176" s="302"/>
      <c r="P176" s="302"/>
      <c r="Q176" s="302"/>
      <c r="R176" s="302"/>
      <c r="S176" s="302"/>
    </row>
    <row r="177" spans="1:19">
      <c r="A177" s="302"/>
      <c r="B177" s="116"/>
      <c r="C177" s="364"/>
      <c r="D177" s="365"/>
      <c r="E177" s="365"/>
      <c r="F177" s="365"/>
      <c r="G177" s="365"/>
      <c r="H177" s="365"/>
      <c r="I177" s="365"/>
      <c r="J177" s="372">
        <f>SUM(J165:J176)</f>
        <v>100.37992081152004</v>
      </c>
      <c r="K177" s="90"/>
      <c r="L177" s="302"/>
      <c r="M177" s="302"/>
      <c r="N177" s="302"/>
      <c r="O177" s="302"/>
      <c r="P177" s="302"/>
      <c r="Q177" s="302"/>
      <c r="R177" s="302"/>
      <c r="S177" s="302"/>
    </row>
    <row r="178" spans="1:19">
      <c r="A178" s="302">
        <v>5</v>
      </c>
      <c r="B178" s="373" t="s">
        <v>641</v>
      </c>
      <c r="C178" s="322"/>
      <c r="D178" s="322"/>
      <c r="E178" s="322"/>
      <c r="F178" s="322"/>
      <c r="G178" s="322"/>
      <c r="H178" s="322"/>
      <c r="I178" s="322"/>
      <c r="J178" s="322"/>
      <c r="K178" s="322"/>
      <c r="L178" s="322"/>
      <c r="M178" s="302"/>
      <c r="N178" s="302"/>
      <c r="O178" s="302"/>
      <c r="P178" s="302"/>
      <c r="Q178" s="302"/>
      <c r="R178" s="302"/>
      <c r="S178" s="302"/>
    </row>
    <row r="179" spans="1:19">
      <c r="A179" s="322"/>
      <c r="B179" s="302"/>
      <c r="C179" s="321"/>
      <c r="D179" s="322"/>
      <c r="E179" s="322"/>
      <c r="F179" s="322"/>
      <c r="G179" s="323"/>
      <c r="H179" s="310"/>
      <c r="I179" s="322"/>
      <c r="J179" s="322"/>
      <c r="K179" s="322"/>
      <c r="L179" s="302"/>
      <c r="M179" s="302"/>
      <c r="N179" s="302"/>
      <c r="O179" s="302"/>
      <c r="P179" s="302"/>
      <c r="Q179" s="302"/>
      <c r="R179" s="302"/>
      <c r="S179" s="302"/>
    </row>
    <row r="180" spans="1:19">
      <c r="A180" s="322"/>
      <c r="B180" s="302"/>
      <c r="C180" s="321"/>
      <c r="D180" s="322"/>
      <c r="E180" s="322"/>
      <c r="F180" s="322"/>
      <c r="G180" s="323"/>
      <c r="H180" s="310"/>
      <c r="I180" s="322"/>
      <c r="J180" s="322"/>
      <c r="K180" s="322"/>
      <c r="L180" s="302"/>
      <c r="M180" s="302"/>
      <c r="N180" s="302"/>
      <c r="O180" s="302"/>
      <c r="P180" s="302"/>
      <c r="Q180" s="302"/>
      <c r="R180" s="302"/>
      <c r="S180" s="302"/>
    </row>
    <row r="181" spans="1:19">
      <c r="A181" s="322"/>
      <c r="B181" s="302"/>
      <c r="C181" s="321"/>
      <c r="D181" s="322"/>
      <c r="E181" s="322"/>
      <c r="F181" s="322"/>
      <c r="G181" s="323"/>
      <c r="H181" s="310"/>
      <c r="I181" s="322"/>
      <c r="J181" s="322"/>
      <c r="K181" s="322"/>
      <c r="L181" s="302"/>
      <c r="M181" s="302"/>
      <c r="N181" s="302"/>
      <c r="O181" s="302"/>
      <c r="P181" s="302"/>
      <c r="Q181" s="302"/>
      <c r="R181" s="302"/>
      <c r="S181" s="302"/>
    </row>
    <row r="182" spans="1:19">
      <c r="A182" s="322"/>
      <c r="B182" s="302"/>
      <c r="C182" s="321"/>
      <c r="D182" s="322"/>
      <c r="E182" s="322"/>
      <c r="F182" s="322"/>
      <c r="G182" s="323"/>
      <c r="H182" s="310"/>
      <c r="I182" s="322"/>
      <c r="J182" s="322"/>
      <c r="K182" s="322"/>
      <c r="L182" s="302"/>
      <c r="M182" s="302"/>
      <c r="N182" s="302"/>
      <c r="O182" s="302"/>
      <c r="P182" s="302"/>
      <c r="Q182" s="302"/>
      <c r="R182" s="302"/>
      <c r="S182" s="302"/>
    </row>
    <row r="183" spans="1:19">
      <c r="A183" s="322"/>
      <c r="B183" s="302"/>
      <c r="C183" s="321"/>
      <c r="D183" s="322"/>
      <c r="E183" s="322"/>
      <c r="F183" s="322"/>
      <c r="G183" s="323"/>
      <c r="H183" s="310"/>
      <c r="I183" s="322"/>
      <c r="J183" s="322"/>
      <c r="K183" s="322"/>
      <c r="L183" s="302"/>
      <c r="M183" s="302"/>
      <c r="N183" s="302"/>
      <c r="O183" s="302"/>
      <c r="P183" s="302"/>
      <c r="Q183" s="302"/>
      <c r="R183" s="302"/>
      <c r="S183" s="302"/>
    </row>
    <row r="184" spans="1:19">
      <c r="A184" s="322"/>
      <c r="B184" s="302"/>
      <c r="C184" s="321"/>
      <c r="D184" s="322"/>
      <c r="E184" s="322"/>
      <c r="F184" s="322"/>
      <c r="G184" s="323"/>
      <c r="H184" s="310"/>
      <c r="I184" s="322"/>
      <c r="J184" s="322"/>
      <c r="K184" s="322"/>
      <c r="L184" s="308">
        <f>N9</f>
        <v>1.25</v>
      </c>
      <c r="M184" s="302"/>
      <c r="N184" s="302"/>
      <c r="O184" s="302"/>
      <c r="P184" s="302"/>
      <c r="Q184" s="302"/>
      <c r="R184" s="302"/>
      <c r="S184" s="302"/>
    </row>
    <row r="185" spans="1:19">
      <c r="A185" s="322"/>
      <c r="B185" s="302"/>
      <c r="C185" s="321"/>
      <c r="D185" s="322"/>
      <c r="E185" s="322"/>
      <c r="F185" s="322"/>
      <c r="G185" s="323"/>
      <c r="H185" s="310"/>
      <c r="I185" s="322"/>
      <c r="J185" s="322"/>
      <c r="K185" s="322"/>
      <c r="L185" s="302"/>
      <c r="M185" s="302"/>
      <c r="N185" s="302"/>
      <c r="O185" s="302"/>
      <c r="P185" s="302"/>
      <c r="Q185" s="302"/>
      <c r="R185" s="302"/>
      <c r="S185" s="302"/>
    </row>
    <row r="186" spans="1:19">
      <c r="A186" s="322"/>
      <c r="B186" s="302"/>
      <c r="C186" s="321"/>
      <c r="D186" s="322"/>
      <c r="E186" s="322"/>
      <c r="F186" s="322"/>
      <c r="G186" s="323"/>
      <c r="H186" s="310"/>
      <c r="I186" s="322"/>
      <c r="J186" s="322"/>
      <c r="K186" s="322"/>
      <c r="L186" s="302"/>
      <c r="M186" s="302"/>
      <c r="N186" s="302"/>
      <c r="O186" s="302"/>
      <c r="P186" s="302"/>
      <c r="Q186" s="302"/>
      <c r="R186" s="302"/>
      <c r="S186" s="302"/>
    </row>
    <row r="187" spans="1:19">
      <c r="A187" s="322"/>
      <c r="B187" s="322"/>
      <c r="C187" s="321"/>
      <c r="D187" s="322"/>
      <c r="E187" s="322"/>
      <c r="F187" s="322"/>
      <c r="G187" s="323"/>
      <c r="H187" s="310"/>
      <c r="I187" s="322"/>
      <c r="J187" s="322"/>
      <c r="K187" s="322"/>
      <c r="L187" s="322"/>
      <c r="M187" s="322"/>
      <c r="N187" s="302"/>
      <c r="O187" s="302"/>
      <c r="P187" s="322"/>
      <c r="Q187" s="322"/>
      <c r="R187" s="302"/>
      <c r="S187" s="302"/>
    </row>
    <row r="188" spans="1:19">
      <c r="A188" s="322"/>
      <c r="B188" s="322"/>
      <c r="C188" s="321"/>
      <c r="D188" s="322"/>
      <c r="E188" s="322"/>
      <c r="F188" s="322"/>
      <c r="G188" s="323"/>
      <c r="H188" s="310"/>
      <c r="I188" s="322"/>
      <c r="J188" s="322"/>
      <c r="K188" s="322"/>
      <c r="L188" s="322"/>
      <c r="M188" s="322"/>
      <c r="N188" s="302"/>
      <c r="O188" s="302"/>
      <c r="P188" s="322"/>
      <c r="Q188" s="302"/>
      <c r="R188" s="302"/>
      <c r="S188" s="302"/>
    </row>
    <row r="189" spans="1:19">
      <c r="A189" s="322"/>
      <c r="B189" s="322"/>
      <c r="C189" s="321"/>
      <c r="D189" s="322"/>
      <c r="E189" s="322"/>
      <c r="F189" s="322"/>
      <c r="G189" s="323"/>
      <c r="H189" s="310"/>
      <c r="I189" s="322"/>
      <c r="J189" s="322"/>
      <c r="K189" s="322"/>
      <c r="L189" s="322"/>
      <c r="M189" s="322"/>
      <c r="N189" s="322"/>
      <c r="O189" s="322"/>
      <c r="P189" s="322"/>
      <c r="Q189" s="302"/>
      <c r="R189" s="302"/>
      <c r="S189" s="302"/>
    </row>
    <row r="190" spans="1:19">
      <c r="A190" s="322"/>
      <c r="B190" s="322"/>
      <c r="C190" s="321"/>
      <c r="D190" s="322"/>
      <c r="E190" s="322"/>
      <c r="F190" s="322"/>
      <c r="G190" s="323"/>
      <c r="H190" s="310"/>
      <c r="I190" s="322"/>
      <c r="J190" s="322"/>
      <c r="K190" s="322"/>
      <c r="L190" s="322"/>
      <c r="M190" s="322"/>
      <c r="N190" s="322"/>
      <c r="O190" s="322"/>
      <c r="P190" s="322"/>
      <c r="Q190" s="302"/>
      <c r="R190" s="302"/>
      <c r="S190" s="302"/>
    </row>
    <row r="191" spans="1:19">
      <c r="A191" s="322"/>
      <c r="B191" s="302"/>
      <c r="C191" s="308"/>
      <c r="D191" s="302"/>
      <c r="E191" s="302"/>
      <c r="F191" s="302"/>
      <c r="G191" s="319">
        <f>G20</f>
        <v>2</v>
      </c>
      <c r="H191" s="302"/>
      <c r="I191" s="302"/>
      <c r="J191" s="302"/>
      <c r="K191" s="302"/>
      <c r="L191" s="302"/>
      <c r="M191" s="302"/>
      <c r="N191" s="322"/>
      <c r="O191" s="322"/>
      <c r="P191" s="322"/>
      <c r="Q191" s="302"/>
      <c r="R191" s="302"/>
      <c r="S191" s="302"/>
    </row>
    <row r="192" spans="1:19">
      <c r="A192" s="322"/>
      <c r="B192" s="320"/>
      <c r="C192" s="302"/>
      <c r="D192" s="302"/>
      <c r="E192" s="308">
        <f>I192</f>
        <v>1</v>
      </c>
      <c r="F192" s="302"/>
      <c r="G192" s="308"/>
      <c r="H192" s="302"/>
      <c r="I192" s="308">
        <f>J17+K19</f>
        <v>1</v>
      </c>
      <c r="J192" s="302"/>
      <c r="K192" s="302"/>
      <c r="L192" s="321"/>
      <c r="M192" s="322"/>
      <c r="N192" s="322"/>
      <c r="O192" s="322"/>
      <c r="P192" s="322"/>
      <c r="Q192" s="302"/>
      <c r="R192" s="302"/>
      <c r="S192" s="302"/>
    </row>
    <row r="193" spans="1:19">
      <c r="A193" s="322"/>
      <c r="B193" s="302"/>
      <c r="C193" s="308"/>
      <c r="D193" s="302"/>
      <c r="E193" s="302"/>
      <c r="F193" s="302"/>
      <c r="G193" s="319"/>
      <c r="H193" s="302"/>
      <c r="I193" s="302"/>
      <c r="J193" s="302"/>
      <c r="K193" s="302"/>
      <c r="L193" s="302"/>
      <c r="M193" s="302"/>
      <c r="N193" s="322"/>
      <c r="O193" s="322"/>
      <c r="P193" s="322"/>
      <c r="Q193" s="302"/>
      <c r="R193" s="302"/>
      <c r="S193" s="302"/>
    </row>
    <row r="194" spans="1:19">
      <c r="A194" s="322"/>
      <c r="B194" s="302"/>
      <c r="C194" s="308"/>
      <c r="D194" s="302"/>
      <c r="E194" s="302"/>
      <c r="F194" s="302"/>
      <c r="G194" s="319"/>
      <c r="H194" s="302"/>
      <c r="I194" s="302"/>
      <c r="J194" s="302"/>
      <c r="K194" s="302"/>
      <c r="L194" s="302"/>
      <c r="M194" s="302"/>
      <c r="N194" s="322"/>
      <c r="O194" s="322"/>
      <c r="P194" s="322"/>
      <c r="Q194" s="302"/>
      <c r="R194" s="302"/>
      <c r="S194" s="302"/>
    </row>
    <row r="195" spans="1:19">
      <c r="A195" s="322"/>
      <c r="B195" s="302" t="s">
        <v>619</v>
      </c>
      <c r="C195" s="302"/>
      <c r="D195" s="302"/>
      <c r="E195" s="302"/>
      <c r="F195" s="302"/>
      <c r="G195" s="302"/>
      <c r="H195" s="302"/>
      <c r="I195" s="302"/>
      <c r="J195" s="302"/>
      <c r="K195" s="322"/>
      <c r="L195" s="322"/>
      <c r="M195" s="302"/>
      <c r="N195" s="302"/>
      <c r="O195" s="302"/>
      <c r="P195" s="302"/>
      <c r="Q195" s="302"/>
      <c r="R195" s="302"/>
      <c r="S195" s="302"/>
    </row>
    <row r="196" spans="1:19">
      <c r="A196" s="322"/>
      <c r="B196" t="s">
        <v>620</v>
      </c>
      <c r="C196" s="302"/>
      <c r="D196" s="302"/>
      <c r="E196" s="302"/>
      <c r="F196" s="302"/>
      <c r="G196" s="302"/>
      <c r="H196" s="302"/>
      <c r="I196" s="302"/>
      <c r="J196" s="302"/>
      <c r="K196" s="302"/>
      <c r="L196" s="302"/>
      <c r="M196" s="302"/>
      <c r="N196" s="302"/>
      <c r="O196" s="302"/>
      <c r="P196" s="302"/>
      <c r="Q196" s="302"/>
      <c r="R196" s="302"/>
      <c r="S196" s="302"/>
    </row>
    <row r="197" spans="1:19">
      <c r="A197" s="322"/>
      <c r="B197" s="302" t="s">
        <v>621</v>
      </c>
      <c r="C197" s="302"/>
      <c r="D197" s="302">
        <v>0.04</v>
      </c>
      <c r="E197" s="302" t="s">
        <v>114</v>
      </c>
      <c r="F197" s="302"/>
      <c r="G197" s="302"/>
      <c r="H197" s="302"/>
      <c r="I197" s="302"/>
      <c r="J197" s="302"/>
      <c r="K197" s="322"/>
      <c r="L197" s="322"/>
      <c r="M197" s="322"/>
      <c r="N197" s="322"/>
      <c r="O197" s="302"/>
      <c r="P197" s="302"/>
      <c r="Q197" s="302"/>
      <c r="R197" s="302"/>
      <c r="S197" s="302"/>
    </row>
    <row r="198" spans="1:19">
      <c r="A198" s="322"/>
      <c r="B198" s="308">
        <f>G20+D197*2</f>
        <v>2.08</v>
      </c>
      <c r="C198" s="324" t="s">
        <v>622</v>
      </c>
      <c r="D198" s="302">
        <f>N9+D197*2</f>
        <v>1.33</v>
      </c>
      <c r="E198" s="302" t="s">
        <v>623</v>
      </c>
      <c r="F198" s="322"/>
      <c r="G198" s="322"/>
      <c r="H198" s="302"/>
      <c r="I198" s="302">
        <f>ROUND(B198*D198,2)</f>
        <v>2.77</v>
      </c>
      <c r="J198" s="302" t="s">
        <v>289</v>
      </c>
      <c r="K198" s="322"/>
      <c r="L198" s="322"/>
      <c r="M198" s="322"/>
      <c r="N198" s="322"/>
      <c r="O198" s="302"/>
      <c r="P198" s="302"/>
      <c r="Q198" s="302"/>
      <c r="R198" s="302"/>
      <c r="S198" s="302"/>
    </row>
    <row r="199" spans="1:19">
      <c r="A199" s="322"/>
      <c r="B199" s="302" t="s">
        <v>624</v>
      </c>
      <c r="C199" s="324"/>
      <c r="D199" s="302"/>
      <c r="E199" s="302"/>
      <c r="F199" s="302"/>
      <c r="G199" s="302"/>
      <c r="H199" s="302"/>
      <c r="I199" s="302"/>
      <c r="J199" s="302"/>
      <c r="K199" s="322"/>
      <c r="L199" s="322"/>
      <c r="M199" s="322"/>
      <c r="N199" s="322"/>
      <c r="O199" s="302"/>
      <c r="P199" s="302"/>
      <c r="Q199" s="302"/>
      <c r="R199" s="302"/>
      <c r="S199" s="302"/>
    </row>
    <row r="200" spans="1:19">
      <c r="A200" s="322"/>
      <c r="B200" s="308">
        <f>G20</f>
        <v>2</v>
      </c>
      <c r="C200" s="324" t="s">
        <v>622</v>
      </c>
      <c r="D200" s="308">
        <f>N9</f>
        <v>1.25</v>
      </c>
      <c r="E200" s="302" t="s">
        <v>580</v>
      </c>
      <c r="F200" s="308">
        <f>B200*D200</f>
        <v>2.5</v>
      </c>
      <c r="G200" s="302" t="s">
        <v>625</v>
      </c>
      <c r="H200" s="322" t="s">
        <v>588</v>
      </c>
      <c r="I200" s="308">
        <f>F200*2</f>
        <v>5</v>
      </c>
      <c r="J200" s="302" t="s">
        <v>114</v>
      </c>
      <c r="K200" s="322"/>
      <c r="L200" s="322"/>
      <c r="M200" s="322"/>
      <c r="N200" s="322"/>
      <c r="O200" s="302"/>
      <c r="P200" s="302"/>
      <c r="Q200" s="302"/>
      <c r="R200" s="302"/>
      <c r="S200" s="302"/>
    </row>
    <row r="201" spans="1:19">
      <c r="A201" s="322"/>
      <c r="B201" s="302" t="s">
        <v>626</v>
      </c>
      <c r="C201" s="324" t="s">
        <v>627</v>
      </c>
      <c r="D201" s="302"/>
      <c r="E201" s="302"/>
      <c r="F201" s="302"/>
      <c r="G201" s="302"/>
      <c r="H201" s="302"/>
      <c r="I201" s="302"/>
      <c r="J201" s="302"/>
      <c r="K201" s="322"/>
      <c r="L201" s="322"/>
      <c r="M201" s="322"/>
      <c r="N201" s="322"/>
      <c r="O201" s="302"/>
      <c r="P201" s="302"/>
      <c r="Q201" s="302"/>
      <c r="R201" s="302"/>
      <c r="S201" s="302"/>
    </row>
    <row r="202" spans="1:19">
      <c r="A202" s="322"/>
      <c r="B202" s="308">
        <f>N9</f>
        <v>1.25</v>
      </c>
      <c r="C202" s="324" t="s">
        <v>622</v>
      </c>
      <c r="D202" s="308">
        <v>6</v>
      </c>
      <c r="E202" s="302" t="s">
        <v>628</v>
      </c>
      <c r="F202" s="308">
        <f>J17+K19</f>
        <v>1</v>
      </c>
      <c r="G202" s="302" t="s">
        <v>625</v>
      </c>
      <c r="H202" s="308" t="s">
        <v>629</v>
      </c>
      <c r="I202" s="302">
        <f>(B202+D202)+(F202*2)</f>
        <v>9.25</v>
      </c>
      <c r="J202" s="302" t="s">
        <v>114</v>
      </c>
      <c r="K202" s="322"/>
      <c r="L202" s="322"/>
      <c r="M202" s="322"/>
      <c r="N202" s="322"/>
      <c r="O202" s="302"/>
      <c r="P202" s="302"/>
      <c r="Q202" s="302"/>
      <c r="R202" s="302"/>
      <c r="S202" s="302"/>
    </row>
    <row r="203" spans="1:19">
      <c r="A203" s="322"/>
      <c r="C203" s="324"/>
      <c r="D203" s="302"/>
      <c r="E203" s="302"/>
      <c r="F203" s="302"/>
      <c r="G203" s="302"/>
      <c r="H203" s="302" t="s">
        <v>630</v>
      </c>
      <c r="I203" s="302"/>
      <c r="J203" s="302"/>
      <c r="K203" s="322"/>
      <c r="L203" s="322"/>
      <c r="M203" s="322">
        <v>90</v>
      </c>
      <c r="N203" s="322" t="s">
        <v>631</v>
      </c>
      <c r="O203" s="302"/>
      <c r="P203" s="302"/>
      <c r="Q203" s="302"/>
      <c r="R203" s="302"/>
      <c r="S203" s="302"/>
    </row>
    <row r="204" spans="1:19">
      <c r="A204" s="322"/>
      <c r="B204" s="322" t="s">
        <v>632</v>
      </c>
      <c r="C204" s="322"/>
      <c r="D204" s="322"/>
      <c r="E204" s="322"/>
      <c r="F204" s="322"/>
      <c r="G204" s="322"/>
      <c r="H204" s="322"/>
      <c r="I204" s="322"/>
      <c r="J204" s="322"/>
      <c r="K204" s="322"/>
      <c r="L204" s="322"/>
      <c r="M204" s="322"/>
      <c r="N204" s="322"/>
      <c r="O204" s="302"/>
      <c r="P204" s="302"/>
      <c r="Q204" s="302"/>
      <c r="R204" s="302"/>
      <c r="S204" s="302"/>
    </row>
    <row r="205" spans="1:19">
      <c r="A205" s="322"/>
      <c r="B205" s="335">
        <f>N60</f>
        <v>1.03</v>
      </c>
      <c r="C205" s="322" t="s">
        <v>573</v>
      </c>
      <c r="D205" s="335">
        <f>N9</f>
        <v>1.25</v>
      </c>
      <c r="E205" s="322" t="s">
        <v>633</v>
      </c>
      <c r="F205" s="322" t="s">
        <v>634</v>
      </c>
      <c r="G205" s="322"/>
      <c r="H205" s="322"/>
      <c r="I205" s="322"/>
      <c r="J205" s="322"/>
      <c r="K205" s="322"/>
      <c r="L205" s="322"/>
      <c r="M205" s="322">
        <v>30</v>
      </c>
      <c r="N205" s="322" t="s">
        <v>631</v>
      </c>
      <c r="O205" s="302"/>
      <c r="P205" s="302"/>
      <c r="Q205" s="302"/>
      <c r="R205" s="302"/>
      <c r="S205" s="302"/>
    </row>
    <row r="206" spans="1:19">
      <c r="A206" s="322">
        <v>7</v>
      </c>
      <c r="B206" s="374" t="s">
        <v>638</v>
      </c>
      <c r="C206" s="375"/>
      <c r="D206" s="376"/>
      <c r="E206" s="302"/>
      <c r="F206" s="302"/>
      <c r="G206" s="302"/>
      <c r="H206" s="302"/>
      <c r="I206" s="302"/>
      <c r="J206" s="302"/>
      <c r="K206" s="302"/>
      <c r="L206" s="302"/>
      <c r="M206" s="302">
        <f>M203+M205</f>
        <v>120</v>
      </c>
      <c r="N206" s="302" t="s">
        <v>631</v>
      </c>
      <c r="O206" s="302"/>
      <c r="P206" s="302"/>
      <c r="Q206" s="302"/>
      <c r="R206" s="302"/>
      <c r="S206" s="302"/>
    </row>
    <row r="207" spans="1:19">
      <c r="A207" s="322"/>
      <c r="B207" s="302"/>
      <c r="C207" s="375"/>
      <c r="D207" s="90"/>
      <c r="E207" s="90"/>
      <c r="F207" s="90"/>
      <c r="G207" s="90"/>
      <c r="H207" s="90"/>
      <c r="I207" s="90"/>
      <c r="J207" s="90"/>
      <c r="K207" s="302"/>
      <c r="L207" s="302"/>
      <c r="M207" s="302"/>
      <c r="N207" s="302"/>
      <c r="O207" s="302"/>
      <c r="P207" s="302"/>
      <c r="Q207" s="378"/>
      <c r="R207" s="302"/>
      <c r="S207" s="302"/>
    </row>
    <row r="208" spans="1:19">
      <c r="A208" s="322"/>
      <c r="B208" s="302"/>
      <c r="C208" s="375"/>
      <c r="D208" s="90"/>
      <c r="E208" s="90"/>
      <c r="F208" s="90"/>
      <c r="G208" s="90"/>
      <c r="H208" s="90"/>
      <c r="I208" s="90"/>
      <c r="J208" s="90"/>
      <c r="K208" s="302"/>
      <c r="L208" s="302"/>
      <c r="M208" s="302"/>
      <c r="N208" s="302"/>
      <c r="O208" s="302"/>
      <c r="P208" s="302"/>
      <c r="Q208" s="378"/>
      <c r="R208" s="302"/>
      <c r="S208" s="302"/>
    </row>
    <row r="209" spans="1:19">
      <c r="A209" s="322"/>
      <c r="B209" s="302"/>
      <c r="C209" s="322"/>
      <c r="D209" s="322"/>
      <c r="E209" s="345" t="s">
        <v>645</v>
      </c>
      <c r="F209" s="302"/>
      <c r="G209" s="302"/>
      <c r="H209" s="302">
        <f>G2</f>
        <v>1</v>
      </c>
      <c r="I209" s="302" t="s">
        <v>544</v>
      </c>
      <c r="J209" s="302"/>
      <c r="K209" s="302"/>
      <c r="L209" s="302"/>
      <c r="M209" s="302"/>
      <c r="N209" s="302"/>
      <c r="O209" s="302"/>
      <c r="P209" s="302"/>
      <c r="Q209" s="378"/>
      <c r="R209" s="302"/>
      <c r="S209" s="302"/>
    </row>
    <row r="210" spans="1:19">
      <c r="A210" s="548">
        <v>6</v>
      </c>
      <c r="B210" s="386"/>
      <c r="C210" s="386"/>
      <c r="D210" s="386"/>
      <c r="E210" s="386"/>
      <c r="F210" s="386"/>
      <c r="G210" s="386"/>
      <c r="H210" s="386"/>
      <c r="I210" s="386"/>
      <c r="J210" s="549"/>
      <c r="K210" s="379" t="s">
        <v>107</v>
      </c>
      <c r="L210" s="380"/>
      <c r="M210" s="381"/>
      <c r="N210" s="382" t="str">
        <f>O76</f>
        <v>m3</v>
      </c>
      <c r="O210" s="302"/>
      <c r="P210" s="302"/>
      <c r="Q210" s="302"/>
      <c r="R210" s="302"/>
      <c r="S210" s="302"/>
    </row>
    <row r="211" spans="1:19">
      <c r="A211" s="363">
        <v>1</v>
      </c>
      <c r="B211" s="383"/>
      <c r="C211" s="384" t="s">
        <v>568</v>
      </c>
      <c r="D211" s="385"/>
      <c r="E211" s="385"/>
      <c r="F211" s="385"/>
      <c r="G211" s="386"/>
      <c r="H211" s="386"/>
      <c r="I211" s="386"/>
      <c r="J211" s="386"/>
      <c r="K211" s="379" t="s">
        <v>567</v>
      </c>
      <c r="L211" s="380">
        <v>50</v>
      </c>
      <c r="M211" s="381">
        <f>ROUND(L211*$P$75*0.01,2)*H209</f>
        <v>8.5</v>
      </c>
      <c r="N211" s="382" t="s">
        <v>566</v>
      </c>
      <c r="O211" s="322"/>
      <c r="P211" s="302"/>
      <c r="Q211" s="322"/>
      <c r="R211" s="302"/>
      <c r="S211" s="302"/>
    </row>
    <row r="212" spans="1:19">
      <c r="A212" s="363">
        <v>2</v>
      </c>
      <c r="B212" s="383"/>
      <c r="C212" s="387" t="s">
        <v>569</v>
      </c>
      <c r="D212" s="385"/>
      <c r="E212" s="385"/>
      <c r="F212" s="385"/>
      <c r="G212" s="386"/>
      <c r="H212" s="386"/>
      <c r="I212" s="386"/>
      <c r="J212" s="386"/>
      <c r="K212" s="379" t="s">
        <v>567</v>
      </c>
      <c r="L212" s="380">
        <v>40</v>
      </c>
      <c r="M212" s="381">
        <f>ROUND(L212*$P$75*0.01,2)*H209</f>
        <v>6.8</v>
      </c>
      <c r="N212" s="382" t="s">
        <v>566</v>
      </c>
      <c r="O212" s="322"/>
      <c r="P212" s="302"/>
      <c r="Q212" s="302"/>
      <c r="R212" s="302"/>
      <c r="S212" s="302"/>
    </row>
    <row r="213" spans="1:19">
      <c r="A213" s="363">
        <v>3</v>
      </c>
      <c r="B213" s="383"/>
      <c r="C213" s="387" t="s">
        <v>570</v>
      </c>
      <c r="D213" s="385"/>
      <c r="E213" s="385"/>
      <c r="F213" s="385"/>
      <c r="G213" s="386"/>
      <c r="H213" s="386"/>
      <c r="I213" s="386"/>
      <c r="J213" s="386"/>
      <c r="K213" s="379" t="s">
        <v>567</v>
      </c>
      <c r="L213" s="380">
        <v>10</v>
      </c>
      <c r="M213" s="381">
        <f>ROUND(L213*$P$75*0.01,2)*H209</f>
        <v>1.7</v>
      </c>
      <c r="N213" s="382" t="s">
        <v>566</v>
      </c>
      <c r="O213" s="322"/>
      <c r="P213" s="302"/>
      <c r="Q213" s="302"/>
      <c r="R213" s="302"/>
      <c r="S213" s="302"/>
    </row>
    <row r="214" spans="1:19">
      <c r="A214" s="363">
        <v>4</v>
      </c>
      <c r="B214" s="388"/>
      <c r="C214" s="389" t="s">
        <v>635</v>
      </c>
      <c r="D214" s="385"/>
      <c r="E214" s="385"/>
      <c r="F214" s="385"/>
      <c r="G214" s="386"/>
      <c r="H214" s="386"/>
      <c r="I214" s="386"/>
      <c r="J214" s="386"/>
      <c r="K214" s="302"/>
      <c r="L214" s="302"/>
      <c r="M214" s="381">
        <f>P94*H209</f>
        <v>3.92</v>
      </c>
      <c r="N214" s="382" t="s">
        <v>636</v>
      </c>
      <c r="O214" s="302"/>
      <c r="P214" s="302"/>
      <c r="Q214" s="302"/>
      <c r="R214" s="302"/>
      <c r="S214" s="302"/>
    </row>
    <row r="215" spans="1:19">
      <c r="A215" s="363">
        <v>5</v>
      </c>
      <c r="B215" s="377"/>
      <c r="C215" s="389"/>
      <c r="D215" s="385"/>
      <c r="E215" s="385"/>
      <c r="F215" s="385"/>
      <c r="G215" s="386"/>
      <c r="H215" s="386"/>
      <c r="I215" s="386"/>
      <c r="J215" s="386"/>
      <c r="K215" s="386"/>
      <c r="L215" s="386"/>
      <c r="M215" s="382"/>
      <c r="N215" s="382" t="str">
        <f>Q94</f>
        <v>m3</v>
      </c>
      <c r="O215" s="302"/>
      <c r="P215" s="302"/>
      <c r="Q215" s="302"/>
      <c r="R215" s="302"/>
      <c r="S215" s="302"/>
    </row>
    <row r="216" spans="1:19">
      <c r="A216" s="363">
        <v>6</v>
      </c>
      <c r="B216" s="390"/>
      <c r="C216" s="391" t="s">
        <v>74</v>
      </c>
      <c r="D216" s="385"/>
      <c r="E216" s="385"/>
      <c r="F216" s="385"/>
      <c r="G216" s="386"/>
      <c r="H216" s="386"/>
      <c r="I216" s="386"/>
      <c r="J216" s="386"/>
      <c r="K216" s="386"/>
      <c r="L216" s="386"/>
      <c r="M216" s="392">
        <f>P104*H209</f>
        <v>15.45</v>
      </c>
      <c r="N216" s="392" t="str">
        <f>Q104</f>
        <v>m2</v>
      </c>
      <c r="O216" s="302"/>
      <c r="P216" s="302"/>
      <c r="Q216" s="302"/>
      <c r="R216" s="302"/>
      <c r="S216" s="302"/>
    </row>
    <row r="217" spans="1:19">
      <c r="A217" s="363">
        <v>7</v>
      </c>
      <c r="B217" s="393"/>
      <c r="C217" s="394" t="s">
        <v>597</v>
      </c>
      <c r="D217" s="385"/>
      <c r="E217" s="385"/>
      <c r="F217" s="385"/>
      <c r="G217" s="386"/>
      <c r="H217" s="386"/>
      <c r="I217" s="386"/>
      <c r="J217" s="386"/>
      <c r="K217" s="386"/>
      <c r="L217" s="386"/>
      <c r="M217" s="382">
        <f>J177*0.001*H209</f>
        <v>0.10037992081152004</v>
      </c>
      <c r="N217" s="363" t="s">
        <v>637</v>
      </c>
      <c r="O217" s="302"/>
      <c r="P217" s="302"/>
      <c r="Q217" s="302"/>
      <c r="R217" s="302"/>
      <c r="S217" s="302"/>
    </row>
    <row r="218" spans="1:19">
      <c r="A218" s="363"/>
      <c r="B218" s="393"/>
      <c r="C218" s="374" t="s">
        <v>638</v>
      </c>
      <c r="D218" s="385"/>
      <c r="E218" s="385"/>
      <c r="F218" s="385"/>
      <c r="G218" s="386"/>
      <c r="H218" s="386"/>
      <c r="I218" s="386"/>
      <c r="J218" s="386"/>
      <c r="K218" s="386"/>
      <c r="L218" s="386"/>
      <c r="M218" s="382">
        <f>M206*H209</f>
        <v>120</v>
      </c>
      <c r="N218" s="363" t="s">
        <v>631</v>
      </c>
      <c r="O218" s="302"/>
      <c r="P218" s="302"/>
      <c r="Q218" s="302"/>
      <c r="R218" s="302"/>
      <c r="S218" s="302"/>
    </row>
    <row r="219" spans="1:19">
      <c r="A219" s="395">
        <v>8</v>
      </c>
      <c r="B219" s="363"/>
      <c r="C219" s="386"/>
      <c r="D219" s="386"/>
      <c r="E219" s="386"/>
      <c r="F219" s="396"/>
      <c r="G219" s="386"/>
      <c r="H219" s="386"/>
      <c r="I219" s="386"/>
      <c r="J219" s="386"/>
      <c r="K219" s="386"/>
      <c r="L219" s="386"/>
      <c r="M219" s="382"/>
      <c r="N219" s="363"/>
      <c r="O219" s="302"/>
      <c r="P219" s="302"/>
      <c r="Q219" s="302"/>
      <c r="R219" s="302"/>
      <c r="S219" s="302"/>
    </row>
    <row r="220" spans="1:19">
      <c r="A220" s="395">
        <v>9</v>
      </c>
      <c r="B220" s="397"/>
      <c r="C220" s="394" t="s">
        <v>40</v>
      </c>
      <c r="D220" s="385"/>
      <c r="E220" s="385"/>
      <c r="F220" s="385" t="s">
        <v>639</v>
      </c>
      <c r="G220" s="386"/>
      <c r="H220" s="386"/>
      <c r="I220" s="386"/>
      <c r="J220" s="386"/>
      <c r="K220" s="386"/>
      <c r="L220" s="386"/>
      <c r="M220" s="382">
        <f>ROUND(M214*0.3,2)</f>
        <v>1.18</v>
      </c>
      <c r="N220" s="363" t="s">
        <v>637</v>
      </c>
      <c r="O220" s="302"/>
      <c r="P220" s="302"/>
      <c r="Q220" s="302"/>
      <c r="R220" s="302"/>
      <c r="S220" s="302"/>
    </row>
    <row r="221" spans="1:19">
      <c r="A221" s="395">
        <v>10</v>
      </c>
      <c r="B221" s="397"/>
      <c r="C221" s="394" t="s">
        <v>640</v>
      </c>
      <c r="D221" s="385"/>
      <c r="E221" s="385"/>
      <c r="F221" s="385"/>
      <c r="G221" s="386"/>
      <c r="H221" s="386"/>
      <c r="I221" s="386"/>
      <c r="J221" s="386"/>
      <c r="K221" s="385"/>
      <c r="L221" s="385"/>
      <c r="M221" s="382">
        <f>M214*1.92</f>
        <v>7.5263999999999998</v>
      </c>
      <c r="N221" s="363" t="s">
        <v>637</v>
      </c>
      <c r="O221" s="302"/>
      <c r="P221" s="302"/>
      <c r="Q221" s="302"/>
      <c r="R221" s="302"/>
      <c r="S221" s="302"/>
    </row>
    <row r="222" spans="1:19">
      <c r="A222" s="395">
        <v>11</v>
      </c>
      <c r="B222" s="398"/>
      <c r="C222" s="349" t="s">
        <v>42</v>
      </c>
      <c r="D222" s="385"/>
      <c r="E222" s="385"/>
      <c r="F222" s="385"/>
      <c r="G222" s="386"/>
      <c r="H222" s="386"/>
      <c r="I222" s="386"/>
      <c r="J222" s="386"/>
      <c r="K222" s="385"/>
      <c r="L222" s="399"/>
      <c r="M222" s="382">
        <f>ROUND(J177*0.001,2)*H209</f>
        <v>0.1</v>
      </c>
      <c r="N222" s="363" t="s">
        <v>637</v>
      </c>
      <c r="O222" s="302"/>
      <c r="P222" s="302"/>
      <c r="Q222" s="302"/>
      <c r="R222" s="302"/>
      <c r="S222" s="302"/>
    </row>
    <row r="223" spans="1:19">
      <c r="A223" s="323"/>
      <c r="B223" s="400"/>
      <c r="C223" s="310"/>
      <c r="D223" s="310"/>
      <c r="E223" s="302"/>
      <c r="F223" s="302"/>
      <c r="G223" s="302"/>
      <c r="H223" s="302"/>
      <c r="I223" s="302"/>
      <c r="J223" s="302"/>
      <c r="K223" s="302"/>
      <c r="L223" s="302"/>
      <c r="M223" s="302"/>
      <c r="N223" s="302"/>
      <c r="O223" s="302"/>
      <c r="P223" s="302"/>
      <c r="Q223" s="302"/>
      <c r="R223" s="302"/>
      <c r="S223" s="302"/>
    </row>
    <row r="224" spans="1:19">
      <c r="A224" s="322"/>
      <c r="B224" s="302"/>
      <c r="C224" s="302"/>
      <c r="D224" s="302"/>
      <c r="E224" s="302"/>
      <c r="F224" s="302"/>
      <c r="G224" s="302"/>
      <c r="H224" s="302"/>
      <c r="I224" s="302"/>
      <c r="J224" s="302"/>
      <c r="K224" s="302"/>
      <c r="L224" s="302"/>
      <c r="M224" s="302"/>
      <c r="N224" s="302"/>
      <c r="O224" s="302"/>
      <c r="P224" s="302"/>
      <c r="Q224" s="302"/>
      <c r="R224" s="302"/>
      <c r="S224" s="302"/>
    </row>
    <row r="225" spans="1:19">
      <c r="A225" s="322"/>
      <c r="B225" s="302"/>
      <c r="C225" s="302"/>
      <c r="D225" s="302"/>
      <c r="E225" s="302"/>
      <c r="F225" s="302"/>
      <c r="G225" s="302"/>
      <c r="H225" s="302"/>
      <c r="I225" s="302"/>
      <c r="J225" s="302"/>
      <c r="K225" s="302"/>
      <c r="L225" s="302"/>
      <c r="M225" s="302"/>
      <c r="N225" s="302"/>
      <c r="O225" s="302"/>
      <c r="P225" s="302"/>
      <c r="Q225" s="302"/>
      <c r="R225" s="302"/>
      <c r="S225" s="302"/>
    </row>
    <row r="226" spans="1:19">
      <c r="A226" s="322"/>
      <c r="B226" s="302"/>
      <c r="C226" s="302"/>
      <c r="D226" s="302"/>
      <c r="E226" s="302"/>
      <c r="F226" s="302"/>
      <c r="G226" s="302"/>
      <c r="H226" s="302"/>
      <c r="I226" s="302"/>
      <c r="J226" s="302"/>
      <c r="K226" s="302"/>
      <c r="L226" s="302"/>
      <c r="M226" s="302"/>
      <c r="N226" s="302"/>
      <c r="O226" s="302"/>
      <c r="P226" s="302"/>
      <c r="Q226" s="302"/>
      <c r="R226" s="302"/>
      <c r="S226" s="302"/>
    </row>
    <row r="227" spans="1:19">
      <c r="A227" s="322"/>
      <c r="B227" s="302"/>
      <c r="C227" s="302"/>
      <c r="D227" s="302"/>
      <c r="E227" s="302"/>
      <c r="F227" s="302"/>
      <c r="G227" s="302"/>
      <c r="H227" s="302"/>
      <c r="I227" s="302"/>
      <c r="J227" s="302"/>
      <c r="K227" s="302"/>
      <c r="L227" s="302"/>
      <c r="M227" s="302"/>
      <c r="N227" s="302"/>
      <c r="O227" s="302"/>
      <c r="P227" s="302"/>
      <c r="Q227" s="302"/>
      <c r="R227" s="302"/>
      <c r="S227" s="302"/>
    </row>
    <row r="228" spans="1:19">
      <c r="A228" s="322"/>
      <c r="B228" s="302"/>
      <c r="C228" s="302"/>
      <c r="D228" s="302"/>
      <c r="E228" s="302"/>
      <c r="F228" s="302"/>
      <c r="G228" s="302"/>
      <c r="H228" s="302"/>
      <c r="I228" s="302"/>
      <c r="J228" s="302"/>
      <c r="K228" s="302"/>
      <c r="L228" s="302"/>
      <c r="M228" s="302"/>
      <c r="N228" s="302"/>
      <c r="O228" s="302"/>
      <c r="P228" s="302"/>
      <c r="Q228" s="302"/>
      <c r="R228" s="302"/>
      <c r="S228" s="302"/>
    </row>
    <row r="229" spans="1:19">
      <c r="A229" s="322"/>
      <c r="B229" s="302"/>
      <c r="C229" s="302"/>
      <c r="D229" s="302"/>
      <c r="E229" s="302"/>
      <c r="F229" s="302"/>
      <c r="G229" s="302"/>
      <c r="H229" s="302"/>
      <c r="I229" s="302"/>
      <c r="J229" s="302"/>
      <c r="K229" s="302"/>
      <c r="L229" s="302"/>
      <c r="M229" s="302"/>
      <c r="N229" s="302"/>
      <c r="O229" s="302"/>
      <c r="P229" s="302"/>
      <c r="Q229" s="302"/>
      <c r="R229" s="302"/>
      <c r="S229" s="302"/>
    </row>
    <row r="230" spans="1:19">
      <c r="A230" s="322"/>
      <c r="B230" s="302"/>
      <c r="C230" s="302"/>
      <c r="D230" s="302"/>
      <c r="E230" s="302"/>
      <c r="F230" s="302"/>
      <c r="G230" s="302"/>
      <c r="H230" s="302"/>
      <c r="I230" s="302"/>
      <c r="J230" s="302"/>
      <c r="K230" s="302"/>
      <c r="L230" s="302"/>
      <c r="M230" s="302"/>
      <c r="N230" s="302"/>
      <c r="O230" s="302"/>
      <c r="P230" s="302"/>
      <c r="Q230" s="302"/>
      <c r="R230" s="302"/>
      <c r="S230" s="302"/>
    </row>
    <row r="231" spans="1:19">
      <c r="A231" s="322"/>
      <c r="B231" s="302"/>
      <c r="C231" s="302"/>
      <c r="D231" s="302"/>
      <c r="E231" s="302"/>
      <c r="F231" s="302"/>
      <c r="G231" s="302"/>
      <c r="H231" s="302"/>
      <c r="I231" s="302"/>
      <c r="J231" s="302"/>
      <c r="K231" s="302"/>
      <c r="L231" s="302"/>
      <c r="M231" s="302"/>
      <c r="N231" s="302"/>
      <c r="O231" s="302"/>
      <c r="P231" s="302"/>
      <c r="Q231" s="302"/>
      <c r="R231" s="302"/>
      <c r="S231" s="302"/>
    </row>
    <row r="232" spans="1:19">
      <c r="A232" s="322"/>
      <c r="B232" s="302"/>
      <c r="C232" s="302"/>
      <c r="D232" s="302"/>
      <c r="E232" s="302"/>
      <c r="F232" s="302"/>
      <c r="G232" s="302"/>
      <c r="H232" s="302"/>
      <c r="I232" s="302"/>
      <c r="J232" s="302"/>
      <c r="K232" s="302"/>
      <c r="L232" s="302"/>
      <c r="M232" s="302"/>
      <c r="N232" s="302"/>
      <c r="O232" s="302"/>
      <c r="P232" s="302"/>
      <c r="Q232" s="302"/>
      <c r="R232" s="302"/>
      <c r="S232" s="302"/>
    </row>
    <row r="233" spans="1:19">
      <c r="A233" s="322"/>
      <c r="B233" s="302"/>
      <c r="C233" s="302"/>
      <c r="D233" s="302"/>
      <c r="E233" s="302"/>
      <c r="F233" s="302"/>
      <c r="G233" s="302"/>
      <c r="H233" s="302"/>
      <c r="I233" s="302"/>
      <c r="J233" s="302"/>
      <c r="K233" s="302"/>
      <c r="L233" s="302"/>
      <c r="M233" s="302"/>
      <c r="N233" s="302"/>
      <c r="O233" s="302"/>
      <c r="P233" s="302"/>
      <c r="Q233" s="302"/>
      <c r="R233" s="302"/>
      <c r="S233" s="302"/>
    </row>
    <row r="234" spans="1:19">
      <c r="A234" s="322"/>
      <c r="B234" s="302"/>
      <c r="C234" s="302"/>
      <c r="D234" s="302"/>
      <c r="E234" s="302"/>
      <c r="F234" s="302"/>
      <c r="G234" s="302"/>
      <c r="H234" s="302"/>
      <c r="I234" s="302"/>
      <c r="J234" s="302"/>
      <c r="K234" s="302"/>
      <c r="L234" s="302"/>
      <c r="M234" s="302"/>
      <c r="N234" s="302"/>
      <c r="O234" s="302"/>
      <c r="P234" s="302"/>
      <c r="Q234" s="302"/>
      <c r="R234" s="302"/>
      <c r="S234" s="302"/>
    </row>
    <row r="235" spans="1:19">
      <c r="A235" s="322"/>
      <c r="B235" s="302"/>
      <c r="C235" s="302"/>
      <c r="D235" s="302"/>
      <c r="E235" s="302"/>
      <c r="F235" s="302"/>
      <c r="G235" s="302"/>
      <c r="H235" s="302"/>
      <c r="I235" s="302"/>
      <c r="J235" s="302"/>
      <c r="K235" s="302"/>
      <c r="L235" s="302"/>
      <c r="M235" s="302"/>
      <c r="N235" s="302"/>
      <c r="O235" s="302"/>
      <c r="P235" s="302"/>
      <c r="Q235" s="302"/>
      <c r="R235" s="302"/>
      <c r="S235" s="302"/>
    </row>
    <row r="236" spans="1:19">
      <c r="A236" s="322"/>
      <c r="B236" s="302"/>
      <c r="C236" s="302"/>
      <c r="D236" s="302"/>
      <c r="E236" s="302"/>
      <c r="F236" s="302"/>
      <c r="G236" s="302"/>
      <c r="H236" s="302"/>
      <c r="I236" s="302"/>
      <c r="J236" s="302"/>
      <c r="K236" s="302"/>
      <c r="L236" s="302"/>
      <c r="M236" s="302"/>
      <c r="N236" s="302"/>
      <c r="O236" s="302"/>
      <c r="P236" s="302"/>
      <c r="Q236" s="302"/>
      <c r="R236" s="302"/>
      <c r="S236" s="302"/>
    </row>
    <row r="237" spans="1:19">
      <c r="A237" s="322"/>
      <c r="B237" s="302"/>
      <c r="C237" s="302"/>
      <c r="D237" s="302"/>
      <c r="E237" s="302"/>
      <c r="F237" s="302"/>
      <c r="G237" s="302"/>
      <c r="H237" s="302"/>
      <c r="I237" s="302"/>
      <c r="J237" s="302"/>
      <c r="K237" s="302"/>
      <c r="L237" s="302"/>
      <c r="M237" s="302"/>
      <c r="N237" s="302"/>
      <c r="O237" s="302"/>
      <c r="P237" s="302"/>
      <c r="Q237" s="302"/>
      <c r="R237" s="302"/>
      <c r="S237" s="302"/>
    </row>
    <row r="238" spans="1:19">
      <c r="A238" s="322"/>
      <c r="B238" s="302"/>
      <c r="C238" s="302"/>
      <c r="D238" s="302"/>
      <c r="E238" s="302"/>
      <c r="F238" s="302"/>
      <c r="G238" s="302"/>
      <c r="H238" s="302"/>
      <c r="I238" s="302"/>
      <c r="J238" s="302"/>
      <c r="K238" s="302"/>
      <c r="L238" s="302"/>
      <c r="M238" s="302"/>
      <c r="N238" s="302"/>
      <c r="O238" s="302"/>
      <c r="P238" s="302"/>
      <c r="Q238" s="302"/>
      <c r="R238" s="302"/>
      <c r="S238" s="302"/>
    </row>
    <row r="239" spans="1:19">
      <c r="A239" s="322"/>
      <c r="B239" s="302"/>
      <c r="C239" s="302"/>
      <c r="D239" s="302"/>
      <c r="E239" s="302"/>
      <c r="F239" s="302"/>
      <c r="G239" s="302"/>
      <c r="H239" s="302"/>
      <c r="I239" s="302"/>
      <c r="J239" s="302"/>
      <c r="K239" s="302"/>
      <c r="L239" s="302"/>
      <c r="M239" s="302"/>
      <c r="N239" s="302"/>
      <c r="O239" s="302"/>
      <c r="P239" s="302"/>
      <c r="Q239" s="302"/>
      <c r="R239" s="302"/>
      <c r="S239" s="302"/>
    </row>
    <row r="240" spans="1:19">
      <c r="A240" s="322"/>
      <c r="B240" s="302"/>
      <c r="C240" s="302"/>
      <c r="D240" s="302"/>
      <c r="E240" s="302"/>
      <c r="F240" s="302"/>
      <c r="G240" s="302"/>
      <c r="H240" s="302"/>
      <c r="I240" s="302"/>
      <c r="J240" s="302"/>
      <c r="K240" s="302"/>
      <c r="L240" s="302"/>
      <c r="M240" s="302"/>
      <c r="N240" s="302"/>
      <c r="O240" s="302"/>
      <c r="P240" s="302"/>
      <c r="Q240" s="302"/>
      <c r="R240" s="302"/>
      <c r="S240" s="302"/>
    </row>
    <row r="241" spans="1:19">
      <c r="A241" s="322"/>
      <c r="B241" s="302"/>
      <c r="C241" s="302"/>
      <c r="D241" s="302"/>
      <c r="E241" s="302"/>
      <c r="F241" s="302"/>
      <c r="G241" s="302"/>
      <c r="H241" s="302"/>
      <c r="I241" s="302"/>
      <c r="J241" s="302"/>
      <c r="K241" s="302"/>
      <c r="L241" s="302"/>
      <c r="M241" s="302"/>
      <c r="N241" s="302"/>
      <c r="O241" s="302"/>
      <c r="P241" s="302"/>
      <c r="Q241" s="302"/>
      <c r="R241" s="302"/>
      <c r="S241" s="302"/>
    </row>
    <row r="242" spans="1:19">
      <c r="A242" s="322"/>
      <c r="B242" s="302"/>
      <c r="C242" s="302"/>
      <c r="D242" s="302"/>
      <c r="E242" s="302"/>
      <c r="F242" s="302"/>
      <c r="G242" s="302"/>
      <c r="H242" s="302"/>
      <c r="I242" s="302"/>
      <c r="J242" s="302"/>
      <c r="K242" s="302"/>
      <c r="L242" s="302"/>
      <c r="M242" s="302"/>
      <c r="N242" s="302"/>
      <c r="O242" s="302"/>
      <c r="P242" s="302"/>
      <c r="Q242" s="302"/>
      <c r="R242" s="302"/>
      <c r="S242" s="302"/>
    </row>
    <row r="243" spans="1:19">
      <c r="A243" s="322"/>
      <c r="B243" s="302"/>
      <c r="C243" s="302"/>
      <c r="D243" s="302"/>
      <c r="E243" s="302"/>
      <c r="F243" s="302"/>
      <c r="G243" s="302"/>
      <c r="H243" s="302"/>
      <c r="I243" s="302"/>
      <c r="J243" s="302"/>
      <c r="K243" s="302"/>
      <c r="L243" s="302"/>
      <c r="M243" s="302"/>
      <c r="N243" s="302"/>
      <c r="O243" s="302"/>
      <c r="P243" s="302"/>
      <c r="Q243" s="302"/>
      <c r="R243" s="302"/>
      <c r="S243" s="302"/>
    </row>
    <row r="244" spans="1:19">
      <c r="A244" s="322"/>
      <c r="B244" s="302"/>
      <c r="C244" s="302"/>
      <c r="D244" s="302"/>
      <c r="E244" s="302"/>
      <c r="F244" s="302"/>
      <c r="G244" s="302"/>
      <c r="H244" s="302"/>
      <c r="I244" s="302"/>
      <c r="J244" s="302"/>
      <c r="K244" s="302"/>
      <c r="L244" s="302"/>
      <c r="M244" s="302"/>
      <c r="N244" s="302"/>
      <c r="O244" s="302"/>
      <c r="P244" s="302"/>
      <c r="Q244" s="302"/>
      <c r="R244" s="302"/>
      <c r="S244" s="302"/>
    </row>
    <row r="245" spans="1:19">
      <c r="A245" s="322"/>
      <c r="B245" s="302"/>
      <c r="C245" s="302"/>
      <c r="D245" s="302"/>
      <c r="E245" s="302"/>
      <c r="F245" s="302"/>
      <c r="G245" s="302"/>
      <c r="H245" s="302"/>
      <c r="I245" s="302"/>
      <c r="J245" s="302"/>
      <c r="K245" s="302"/>
      <c r="L245" s="302"/>
      <c r="M245" s="302"/>
      <c r="N245" s="302"/>
      <c r="O245" s="302"/>
      <c r="P245" s="302"/>
      <c r="Q245" s="302"/>
      <c r="R245" s="302"/>
      <c r="S245" s="302"/>
    </row>
    <row r="246" spans="1:19">
      <c r="A246" s="322"/>
      <c r="B246" s="302"/>
      <c r="C246" s="302"/>
      <c r="D246" s="302"/>
      <c r="E246" s="302"/>
      <c r="F246" s="302"/>
      <c r="G246" s="302"/>
      <c r="H246" s="302"/>
      <c r="I246" s="302"/>
      <c r="J246" s="302"/>
      <c r="K246" s="302"/>
      <c r="L246" s="302"/>
      <c r="M246" s="302"/>
      <c r="N246" s="302"/>
      <c r="O246" s="302"/>
      <c r="P246" s="302"/>
      <c r="Q246" s="302"/>
      <c r="R246" s="302"/>
      <c r="S246" s="302"/>
    </row>
    <row r="247" spans="1:19">
      <c r="A247" s="322"/>
      <c r="B247" s="302"/>
      <c r="C247" s="302"/>
      <c r="D247" s="302"/>
      <c r="E247" s="302"/>
      <c r="F247" s="302"/>
      <c r="G247" s="302"/>
      <c r="H247" s="302"/>
      <c r="I247" s="302"/>
      <c r="J247" s="302"/>
      <c r="K247" s="302"/>
      <c r="L247" s="302"/>
      <c r="M247" s="302"/>
      <c r="N247" s="302"/>
      <c r="O247" s="302"/>
      <c r="P247" s="302"/>
      <c r="Q247" s="302"/>
      <c r="R247" s="302"/>
      <c r="S247" s="302"/>
    </row>
    <row r="248" spans="1:19">
      <c r="A248" s="322"/>
      <c r="B248" s="302"/>
      <c r="C248" s="302"/>
      <c r="D248" s="302"/>
      <c r="E248" s="302"/>
      <c r="F248" s="302"/>
      <c r="G248" s="302"/>
      <c r="H248" s="302"/>
      <c r="I248" s="302"/>
      <c r="J248" s="302"/>
      <c r="K248" s="302"/>
      <c r="L248" s="302"/>
      <c r="M248" s="302"/>
      <c r="N248" s="302"/>
      <c r="O248" s="302"/>
      <c r="P248" s="302"/>
      <c r="Q248" s="302"/>
      <c r="R248" s="302"/>
      <c r="S248" s="302"/>
    </row>
    <row r="249" spans="1:19">
      <c r="A249" s="322"/>
      <c r="B249" s="302"/>
      <c r="C249" s="302"/>
      <c r="D249" s="302"/>
      <c r="E249" s="302"/>
      <c r="F249" s="302"/>
      <c r="G249" s="302"/>
      <c r="H249" s="302"/>
      <c r="I249" s="302"/>
      <c r="J249" s="302"/>
      <c r="K249" s="302"/>
      <c r="L249" s="302"/>
      <c r="M249" s="302"/>
      <c r="N249" s="302"/>
      <c r="O249" s="302"/>
      <c r="P249" s="302"/>
      <c r="Q249" s="302"/>
      <c r="R249" s="302"/>
      <c r="S249" s="302"/>
    </row>
    <row r="250" spans="1:19">
      <c r="A250" s="322"/>
      <c r="B250" s="302"/>
      <c r="C250" s="302"/>
      <c r="D250" s="302"/>
      <c r="E250" s="302"/>
      <c r="F250" s="302"/>
      <c r="G250" s="302"/>
      <c r="H250" s="302"/>
      <c r="I250" s="302"/>
      <c r="J250" s="302"/>
      <c r="K250" s="302"/>
      <c r="L250" s="302"/>
      <c r="M250" s="302"/>
      <c r="N250" s="302"/>
      <c r="O250" s="302"/>
      <c r="P250" s="302"/>
      <c r="Q250" s="302"/>
      <c r="R250" s="302"/>
      <c r="S250" s="302"/>
    </row>
    <row r="251" spans="1:19">
      <c r="A251" s="322"/>
      <c r="B251" s="302"/>
      <c r="C251" s="302"/>
      <c r="D251" s="302"/>
      <c r="E251" s="302"/>
      <c r="F251" s="302"/>
      <c r="G251" s="302"/>
      <c r="H251" s="302"/>
      <c r="I251" s="302"/>
      <c r="J251" s="302"/>
      <c r="K251" s="302"/>
      <c r="L251" s="302"/>
      <c r="M251" s="302"/>
      <c r="N251" s="302"/>
      <c r="O251" s="302"/>
      <c r="P251" s="302"/>
      <c r="Q251" s="302"/>
      <c r="R251" s="302"/>
      <c r="S251" s="302"/>
    </row>
    <row r="252" spans="1:19">
      <c r="A252" s="322"/>
      <c r="B252" s="302"/>
      <c r="C252" s="302"/>
      <c r="D252" s="302"/>
      <c r="E252" s="302"/>
      <c r="F252" s="302"/>
      <c r="G252" s="302"/>
      <c r="H252" s="302"/>
      <c r="I252" s="302"/>
      <c r="J252" s="302"/>
      <c r="K252" s="302"/>
      <c r="L252" s="302"/>
      <c r="M252" s="302"/>
      <c r="N252" s="302"/>
      <c r="O252" s="302"/>
      <c r="P252" s="302"/>
      <c r="Q252" s="302"/>
      <c r="R252" s="302"/>
      <c r="S252" s="302"/>
    </row>
    <row r="253" spans="1:19">
      <c r="A253" s="322"/>
      <c r="B253" s="302"/>
      <c r="C253" s="302"/>
      <c r="D253" s="302"/>
      <c r="E253" s="302"/>
      <c r="F253" s="302"/>
      <c r="G253" s="302"/>
      <c r="H253" s="302"/>
      <c r="I253" s="302"/>
      <c r="J253" s="302"/>
      <c r="K253" s="302"/>
      <c r="L253" s="302"/>
      <c r="M253" s="302"/>
      <c r="N253" s="302"/>
      <c r="O253" s="302"/>
      <c r="P253" s="302"/>
      <c r="Q253" s="302"/>
      <c r="R253" s="302"/>
      <c r="S253" s="302"/>
    </row>
    <row r="254" spans="1:19">
      <c r="A254" s="322"/>
      <c r="B254" s="302"/>
      <c r="C254" s="302"/>
      <c r="D254" s="302"/>
      <c r="E254" s="302"/>
      <c r="F254" s="302"/>
      <c r="G254" s="302"/>
      <c r="H254" s="302"/>
      <c r="I254" s="302"/>
      <c r="J254" s="302"/>
      <c r="K254" s="302"/>
      <c r="L254" s="302"/>
      <c r="M254" s="302"/>
      <c r="N254" s="302"/>
      <c r="O254" s="302"/>
      <c r="P254" s="302"/>
      <c r="Q254" s="302"/>
      <c r="R254" s="302"/>
      <c r="S254" s="302"/>
    </row>
    <row r="255" spans="1:19">
      <c r="A255" s="322"/>
      <c r="B255" s="302"/>
      <c r="C255" s="302"/>
      <c r="D255" s="302"/>
      <c r="E255" s="302"/>
      <c r="F255" s="302"/>
      <c r="G255" s="302"/>
      <c r="H255" s="302"/>
      <c r="I255" s="302"/>
      <c r="J255" s="302"/>
      <c r="K255" s="302"/>
      <c r="L255" s="302"/>
      <c r="M255" s="302"/>
      <c r="N255" s="302"/>
      <c r="O255" s="302"/>
      <c r="P255" s="302"/>
      <c r="Q255" s="302"/>
      <c r="R255" s="302"/>
      <c r="S255" s="302"/>
    </row>
    <row r="256" spans="1:19">
      <c r="A256" s="322"/>
      <c r="B256" s="302"/>
      <c r="C256" s="302"/>
      <c r="D256" s="302"/>
      <c r="E256" s="302"/>
      <c r="F256" s="302"/>
      <c r="G256" s="302"/>
      <c r="H256" s="302"/>
      <c r="I256" s="302"/>
      <c r="J256" s="302"/>
      <c r="K256" s="302"/>
      <c r="L256" s="302"/>
      <c r="M256" s="302"/>
      <c r="N256" s="302"/>
      <c r="O256" s="302"/>
      <c r="P256" s="302"/>
      <c r="Q256" s="302"/>
      <c r="R256" s="302"/>
      <c r="S256" s="302"/>
    </row>
    <row r="257" spans="1:19">
      <c r="A257" s="322"/>
      <c r="B257" s="302"/>
      <c r="C257" s="302"/>
      <c r="D257" s="302"/>
      <c r="E257" s="302"/>
      <c r="F257" s="302"/>
      <c r="G257" s="302"/>
      <c r="H257" s="302"/>
      <c r="I257" s="302"/>
      <c r="J257" s="302"/>
      <c r="K257" s="302"/>
      <c r="L257" s="302"/>
      <c r="M257" s="302"/>
      <c r="N257" s="302"/>
      <c r="O257" s="302"/>
      <c r="P257" s="302"/>
      <c r="Q257" s="302"/>
      <c r="R257" s="302"/>
      <c r="S257" s="302"/>
    </row>
    <row r="258" spans="1:19">
      <c r="A258" s="322"/>
      <c r="B258" s="302"/>
      <c r="C258" s="302"/>
      <c r="D258" s="302"/>
      <c r="E258" s="302"/>
      <c r="F258" s="302"/>
      <c r="G258" s="302"/>
      <c r="H258" s="302"/>
      <c r="I258" s="302"/>
      <c r="J258" s="302"/>
      <c r="K258" s="302"/>
      <c r="L258" s="302"/>
      <c r="M258" s="302"/>
      <c r="N258" s="302"/>
      <c r="O258" s="302"/>
      <c r="P258" s="302"/>
      <c r="Q258" s="302"/>
      <c r="R258" s="302"/>
      <c r="S258" s="302"/>
    </row>
    <row r="259" spans="1:19">
      <c r="A259" s="322"/>
      <c r="B259" s="302"/>
      <c r="C259" s="302"/>
      <c r="D259" s="302"/>
      <c r="E259" s="302"/>
      <c r="F259" s="302"/>
      <c r="G259" s="302"/>
      <c r="H259" s="302"/>
      <c r="I259" s="302"/>
      <c r="J259" s="302"/>
      <c r="K259" s="302"/>
      <c r="L259" s="302"/>
      <c r="M259" s="302"/>
      <c r="N259" s="302"/>
      <c r="O259" s="302"/>
      <c r="P259" s="302"/>
      <c r="Q259" s="302"/>
      <c r="R259" s="302"/>
      <c r="S259" s="302"/>
    </row>
    <row r="260" spans="1:19">
      <c r="A260" s="322"/>
      <c r="B260" s="302"/>
      <c r="C260" s="302"/>
      <c r="D260" s="302"/>
      <c r="E260" s="302"/>
      <c r="F260" s="302"/>
      <c r="G260" s="302"/>
      <c r="H260" s="302"/>
      <c r="I260" s="302"/>
      <c r="J260" s="302"/>
      <c r="K260" s="302"/>
      <c r="L260" s="302"/>
      <c r="M260" s="302"/>
      <c r="N260" s="302"/>
      <c r="O260" s="302"/>
      <c r="P260" s="302"/>
      <c r="Q260" s="302"/>
      <c r="R260" s="302"/>
      <c r="S260" s="302"/>
    </row>
    <row r="261" spans="1:19">
      <c r="A261" s="322"/>
      <c r="B261" s="302"/>
      <c r="C261" s="302"/>
      <c r="D261" s="302"/>
      <c r="E261" s="302"/>
      <c r="F261" s="302"/>
      <c r="G261" s="302"/>
      <c r="H261" s="302"/>
      <c r="I261" s="302"/>
      <c r="J261" s="302"/>
      <c r="K261" s="302"/>
      <c r="L261" s="302"/>
      <c r="M261" s="302"/>
      <c r="N261" s="302"/>
      <c r="O261" s="302"/>
      <c r="P261" s="302"/>
      <c r="Q261" s="302"/>
      <c r="R261" s="302"/>
      <c r="S261" s="302"/>
    </row>
    <row r="262" spans="1:19">
      <c r="A262" s="322"/>
      <c r="B262" s="302"/>
      <c r="C262" s="302"/>
      <c r="D262" s="302"/>
      <c r="E262" s="302"/>
      <c r="F262" s="302"/>
      <c r="G262" s="302"/>
      <c r="H262" s="302"/>
      <c r="I262" s="302"/>
      <c r="J262" s="302"/>
      <c r="K262" s="302"/>
      <c r="L262" s="302"/>
      <c r="M262" s="302"/>
      <c r="N262" s="302"/>
      <c r="O262" s="302"/>
      <c r="P262" s="302"/>
      <c r="Q262" s="302"/>
      <c r="R262" s="302"/>
      <c r="S262" s="302"/>
    </row>
    <row r="263" spans="1:19">
      <c r="A263" s="322"/>
      <c r="B263" s="302"/>
      <c r="C263" s="302"/>
      <c r="D263" s="302"/>
      <c r="E263" s="302"/>
      <c r="F263" s="302"/>
      <c r="G263" s="302"/>
      <c r="H263" s="302"/>
      <c r="I263" s="302"/>
      <c r="J263" s="302"/>
      <c r="K263" s="302"/>
      <c r="L263" s="302"/>
      <c r="M263" s="302"/>
      <c r="N263" s="302"/>
      <c r="O263" s="302"/>
      <c r="P263" s="302"/>
      <c r="Q263" s="302"/>
      <c r="R263" s="302"/>
      <c r="S263" s="302"/>
    </row>
    <row r="264" spans="1:19">
      <c r="A264" s="322"/>
      <c r="B264" s="302"/>
      <c r="C264" s="302"/>
      <c r="D264" s="302"/>
      <c r="E264" s="302"/>
      <c r="F264" s="302"/>
      <c r="G264" s="302"/>
      <c r="H264" s="302"/>
      <c r="I264" s="302"/>
      <c r="J264" s="302"/>
      <c r="K264" s="302"/>
      <c r="L264" s="302"/>
      <c r="M264" s="302"/>
      <c r="N264" s="302"/>
      <c r="O264" s="302"/>
      <c r="P264" s="302"/>
      <c r="Q264" s="302"/>
      <c r="R264" s="302"/>
      <c r="S264" s="302"/>
    </row>
    <row r="265" spans="1:19">
      <c r="A265" s="322"/>
      <c r="B265" s="302"/>
      <c r="C265" s="302"/>
      <c r="D265" s="302"/>
      <c r="E265" s="302"/>
      <c r="F265" s="302"/>
      <c r="G265" s="302"/>
      <c r="H265" s="302"/>
      <c r="I265" s="302"/>
      <c r="J265" s="302"/>
      <c r="K265" s="302"/>
      <c r="L265" s="302"/>
      <c r="M265" s="302"/>
      <c r="N265" s="302"/>
      <c r="O265" s="302"/>
      <c r="P265" s="302"/>
      <c r="Q265" s="302"/>
      <c r="R265" s="302"/>
      <c r="S265" s="302"/>
    </row>
    <row r="266" spans="1:19">
      <c r="A266" s="322"/>
      <c r="B266" s="302"/>
      <c r="C266" s="302"/>
      <c r="D266" s="302"/>
      <c r="E266" s="302"/>
      <c r="F266" s="302"/>
      <c r="G266" s="302"/>
      <c r="H266" s="302"/>
      <c r="I266" s="302"/>
      <c r="J266" s="302"/>
      <c r="K266" s="302"/>
      <c r="L266" s="302"/>
      <c r="M266" s="302"/>
      <c r="N266" s="302"/>
      <c r="O266" s="302"/>
      <c r="P266" s="302"/>
      <c r="Q266" s="302"/>
      <c r="R266" s="302"/>
      <c r="S266" s="302"/>
    </row>
    <row r="267" spans="1:19">
      <c r="A267" s="322"/>
      <c r="B267" s="302"/>
      <c r="C267" s="302"/>
      <c r="D267" s="302"/>
      <c r="E267" s="302"/>
      <c r="F267" s="302"/>
      <c r="G267" s="302"/>
      <c r="H267" s="302"/>
      <c r="I267" s="302"/>
      <c r="J267" s="302"/>
      <c r="K267" s="302"/>
      <c r="L267" s="302"/>
      <c r="M267" s="302"/>
      <c r="N267" s="302"/>
      <c r="O267" s="302"/>
      <c r="P267" s="302"/>
      <c r="Q267" s="302"/>
      <c r="R267" s="302"/>
      <c r="S267" s="302"/>
    </row>
    <row r="268" spans="1:19">
      <c r="A268" s="322"/>
      <c r="B268" s="302"/>
      <c r="C268" s="302"/>
      <c r="D268" s="302"/>
      <c r="E268" s="302"/>
      <c r="F268" s="302"/>
      <c r="G268" s="302"/>
      <c r="H268" s="302"/>
      <c r="I268" s="302"/>
      <c r="J268" s="302"/>
      <c r="K268" s="302"/>
      <c r="L268" s="302"/>
      <c r="M268" s="302"/>
      <c r="N268" s="302"/>
      <c r="O268" s="302"/>
      <c r="P268" s="302"/>
      <c r="Q268" s="302"/>
      <c r="R268" s="302"/>
      <c r="S268" s="302"/>
    </row>
    <row r="269" spans="1:19">
      <c r="A269" s="322"/>
      <c r="B269" s="302"/>
      <c r="C269" s="302"/>
      <c r="D269" s="302"/>
      <c r="E269" s="302"/>
      <c r="F269" s="302"/>
      <c r="G269" s="302"/>
      <c r="H269" s="302"/>
      <c r="I269" s="302"/>
      <c r="J269" s="302"/>
      <c r="K269" s="302"/>
      <c r="L269" s="302"/>
      <c r="M269" s="302"/>
      <c r="N269" s="302"/>
      <c r="O269" s="302"/>
      <c r="P269" s="302"/>
      <c r="Q269" s="302"/>
      <c r="R269" s="302"/>
      <c r="S269" s="302"/>
    </row>
    <row r="270" spans="1:19">
      <c r="A270" s="322"/>
      <c r="B270" s="302"/>
      <c r="C270" s="302"/>
      <c r="D270" s="302"/>
      <c r="E270" s="302"/>
      <c r="F270" s="302"/>
      <c r="G270" s="302"/>
      <c r="H270" s="302"/>
      <c r="I270" s="302"/>
      <c r="J270" s="302"/>
      <c r="K270" s="302"/>
      <c r="L270" s="302"/>
      <c r="M270" s="302"/>
      <c r="N270" s="302"/>
      <c r="O270" s="302"/>
      <c r="P270" s="302"/>
      <c r="Q270" s="302"/>
      <c r="R270" s="302"/>
      <c r="S270" s="302"/>
    </row>
    <row r="271" spans="1:19">
      <c r="A271" s="322"/>
      <c r="B271" s="302"/>
      <c r="C271" s="302"/>
      <c r="D271" s="302"/>
      <c r="E271" s="302"/>
      <c r="F271" s="302"/>
      <c r="G271" s="302"/>
      <c r="H271" s="302"/>
      <c r="I271" s="302"/>
      <c r="J271" s="302"/>
      <c r="K271" s="302"/>
      <c r="L271" s="302"/>
      <c r="M271" s="302"/>
      <c r="N271" s="302"/>
      <c r="O271" s="302"/>
      <c r="P271" s="302"/>
      <c r="Q271" s="302"/>
      <c r="R271" s="302"/>
      <c r="S271" s="302"/>
    </row>
    <row r="272" spans="1:19">
      <c r="A272" s="322"/>
      <c r="B272" s="302"/>
      <c r="C272" s="302"/>
      <c r="D272" s="302"/>
      <c r="E272" s="302"/>
      <c r="F272" s="302"/>
      <c r="G272" s="302"/>
      <c r="H272" s="302"/>
      <c r="I272" s="302"/>
      <c r="J272" s="302"/>
      <c r="K272" s="302"/>
      <c r="L272" s="302"/>
      <c r="M272" s="302"/>
      <c r="N272" s="302"/>
      <c r="O272" s="302"/>
      <c r="P272" s="302"/>
      <c r="Q272" s="302"/>
      <c r="R272" s="302"/>
      <c r="S272" s="302"/>
    </row>
    <row r="273" spans="1:19">
      <c r="A273" s="322"/>
      <c r="B273" s="302"/>
      <c r="C273" s="302"/>
      <c r="D273" s="302"/>
      <c r="E273" s="302"/>
      <c r="F273" s="302"/>
      <c r="G273" s="302"/>
      <c r="H273" s="302"/>
      <c r="I273" s="302"/>
      <c r="J273" s="302"/>
      <c r="K273" s="302"/>
      <c r="L273" s="302"/>
      <c r="M273" s="302"/>
      <c r="N273" s="302"/>
      <c r="O273" s="302"/>
      <c r="P273" s="302"/>
      <c r="Q273" s="302"/>
      <c r="R273" s="302"/>
      <c r="S273" s="302"/>
    </row>
    <row r="274" spans="1:19">
      <c r="A274" s="322"/>
      <c r="B274" s="302"/>
      <c r="C274" s="302"/>
      <c r="D274" s="302"/>
      <c r="E274" s="302"/>
      <c r="F274" s="302"/>
      <c r="G274" s="302"/>
      <c r="H274" s="302"/>
      <c r="I274" s="302"/>
      <c r="J274" s="302"/>
      <c r="K274" s="302"/>
      <c r="L274" s="302"/>
      <c r="M274" s="302"/>
      <c r="N274" s="302"/>
      <c r="O274" s="302"/>
      <c r="P274" s="302"/>
      <c r="Q274" s="302"/>
      <c r="R274" s="302"/>
      <c r="S274" s="302"/>
    </row>
    <row r="275" spans="1:19">
      <c r="A275" s="322"/>
      <c r="B275" s="302"/>
      <c r="C275" s="302"/>
      <c r="D275" s="302"/>
      <c r="E275" s="302"/>
      <c r="F275" s="302"/>
      <c r="G275" s="302"/>
      <c r="H275" s="302"/>
      <c r="I275" s="302"/>
      <c r="J275" s="302"/>
      <c r="K275" s="302"/>
      <c r="L275" s="302"/>
      <c r="M275" s="302"/>
      <c r="N275" s="302"/>
      <c r="O275" s="302"/>
      <c r="P275" s="302"/>
      <c r="Q275" s="302"/>
      <c r="R275" s="302"/>
      <c r="S275" s="302"/>
    </row>
    <row r="276" spans="1:19">
      <c r="A276" s="322"/>
      <c r="B276" s="302"/>
      <c r="C276" s="302"/>
      <c r="D276" s="302"/>
      <c r="E276" s="302"/>
      <c r="F276" s="302"/>
      <c r="G276" s="302"/>
      <c r="H276" s="302"/>
      <c r="I276" s="302"/>
      <c r="J276" s="302"/>
      <c r="K276" s="302"/>
      <c r="L276" s="302"/>
      <c r="M276" s="302"/>
      <c r="N276" s="302"/>
      <c r="O276" s="302"/>
      <c r="P276" s="302"/>
      <c r="Q276" s="302"/>
      <c r="R276" s="302"/>
      <c r="S276" s="302"/>
    </row>
    <row r="277" spans="1:19">
      <c r="A277" s="322"/>
      <c r="B277" s="302"/>
      <c r="C277" s="302"/>
      <c r="D277" s="302"/>
      <c r="E277" s="302"/>
      <c r="F277" s="302"/>
      <c r="G277" s="302"/>
      <c r="H277" s="302"/>
      <c r="I277" s="302"/>
      <c r="J277" s="302"/>
      <c r="K277" s="302"/>
      <c r="L277" s="302"/>
      <c r="M277" s="302"/>
      <c r="N277" s="302"/>
      <c r="O277" s="302"/>
      <c r="P277" s="302"/>
      <c r="Q277" s="302"/>
      <c r="R277" s="302"/>
      <c r="S277" s="302"/>
    </row>
    <row r="278" spans="1:19">
      <c r="A278" s="322"/>
      <c r="B278" s="302"/>
      <c r="C278" s="302"/>
      <c r="D278" s="302"/>
      <c r="E278" s="302"/>
      <c r="F278" s="302"/>
      <c r="G278" s="302"/>
      <c r="H278" s="302"/>
      <c r="I278" s="302"/>
      <c r="J278" s="302"/>
      <c r="K278" s="302"/>
      <c r="L278" s="302"/>
      <c r="M278" s="302"/>
      <c r="N278" s="302"/>
      <c r="O278" s="302"/>
      <c r="P278" s="302"/>
      <c r="Q278" s="302"/>
      <c r="R278" s="302"/>
      <c r="S278" s="302"/>
    </row>
    <row r="279" spans="1:19">
      <c r="A279" s="322"/>
      <c r="B279" s="302"/>
      <c r="C279" s="302"/>
      <c r="D279" s="302"/>
      <c r="E279" s="302"/>
      <c r="F279" s="302"/>
      <c r="G279" s="302"/>
      <c r="H279" s="302"/>
      <c r="I279" s="302"/>
      <c r="J279" s="302"/>
      <c r="K279" s="302"/>
      <c r="L279" s="302"/>
      <c r="M279" s="302"/>
      <c r="N279" s="302"/>
      <c r="O279" s="302"/>
      <c r="P279" s="302"/>
      <c r="Q279" s="302"/>
      <c r="R279" s="302"/>
      <c r="S279" s="302"/>
    </row>
    <row r="280" spans="1:19">
      <c r="A280" s="322"/>
      <c r="B280" s="302"/>
      <c r="C280" s="302"/>
      <c r="D280" s="302"/>
      <c r="E280" s="302"/>
      <c r="F280" s="302"/>
      <c r="G280" s="302"/>
      <c r="H280" s="302"/>
      <c r="I280" s="302"/>
      <c r="J280" s="302"/>
      <c r="K280" s="302"/>
      <c r="L280" s="302"/>
      <c r="M280" s="302"/>
      <c r="N280" s="302"/>
      <c r="O280" s="302"/>
      <c r="P280" s="302"/>
      <c r="Q280" s="302"/>
      <c r="R280" s="302"/>
      <c r="S280" s="302"/>
    </row>
    <row r="281" spans="1:19">
      <c r="A281" s="322"/>
      <c r="B281" s="302"/>
      <c r="C281" s="302"/>
      <c r="D281" s="302"/>
      <c r="E281" s="302"/>
      <c r="F281" s="302"/>
      <c r="G281" s="302"/>
      <c r="H281" s="302"/>
      <c r="I281" s="302"/>
      <c r="J281" s="302"/>
      <c r="K281" s="302"/>
      <c r="L281" s="302"/>
      <c r="M281" s="302"/>
      <c r="N281" s="302"/>
      <c r="O281" s="302"/>
      <c r="P281" s="302"/>
      <c r="Q281" s="302"/>
      <c r="R281" s="302"/>
      <c r="S281" s="302"/>
    </row>
  </sheetData>
  <pageMargins left="0.51181102362204722" right="0" top="0.74803149606299213" bottom="0.35433070866141736"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K469"/>
  <sheetViews>
    <sheetView zoomScaleNormal="100" workbookViewId="0">
      <selection activeCell="B3" sqref="B3"/>
    </sheetView>
  </sheetViews>
  <sheetFormatPr defaultRowHeight="15"/>
  <cols>
    <col min="1" max="1" width="19" customWidth="1"/>
    <col min="2" max="2" width="23.85546875" customWidth="1"/>
  </cols>
  <sheetData>
    <row r="3" spans="1:8">
      <c r="B3" s="2" t="s">
        <v>270</v>
      </c>
      <c r="C3" s="2"/>
      <c r="D3" s="2"/>
      <c r="E3" s="2"/>
      <c r="F3" s="2"/>
    </row>
    <row r="4" spans="1:8">
      <c r="B4" s="2" t="s">
        <v>110</v>
      </c>
      <c r="C4" s="2"/>
      <c r="D4" s="2"/>
      <c r="E4" s="2"/>
      <c r="F4" s="2"/>
    </row>
    <row r="5" spans="1:8">
      <c r="B5" s="43"/>
      <c r="C5" s="43"/>
      <c r="D5" s="43"/>
      <c r="E5" s="44"/>
      <c r="F5" s="43"/>
    </row>
    <row r="6" spans="1:8">
      <c r="A6" s="45" t="s">
        <v>111</v>
      </c>
      <c r="B6" s="43" t="s">
        <v>336</v>
      </c>
      <c r="H6" s="43"/>
    </row>
    <row r="7" spans="1:8">
      <c r="A7" s="43" t="s">
        <v>112</v>
      </c>
      <c r="B7" s="43" t="s">
        <v>113</v>
      </c>
      <c r="C7" s="46">
        <v>705.89</v>
      </c>
      <c r="D7" s="43" t="s">
        <v>114</v>
      </c>
      <c r="E7" s="43" t="s">
        <v>115</v>
      </c>
      <c r="F7" s="43"/>
      <c r="G7" s="43"/>
      <c r="H7" s="43">
        <f>1/19.62</f>
        <v>5.09683995922528E-2</v>
      </c>
    </row>
    <row r="8" spans="1:8">
      <c r="A8" s="43" t="s">
        <v>116</v>
      </c>
      <c r="B8" s="43" t="s">
        <v>146</v>
      </c>
      <c r="C8" s="46">
        <v>704</v>
      </c>
      <c r="D8" s="43" t="s">
        <v>114</v>
      </c>
      <c r="E8" s="47" t="s">
        <v>117</v>
      </c>
      <c r="F8" s="47">
        <v>120</v>
      </c>
      <c r="G8" s="43"/>
      <c r="H8" s="43">
        <f>0.5/19.62</f>
        <v>2.54841997961264E-2</v>
      </c>
    </row>
    <row r="9" spans="1:8">
      <c r="A9" s="43" t="s">
        <v>118</v>
      </c>
      <c r="B9" s="43" t="s">
        <v>12</v>
      </c>
      <c r="C9" s="48">
        <v>170</v>
      </c>
      <c r="D9" s="43" t="s">
        <v>114</v>
      </c>
      <c r="E9" s="47" t="s">
        <v>119</v>
      </c>
      <c r="F9" s="47">
        <v>100</v>
      </c>
      <c r="G9" s="43"/>
      <c r="H9" s="43">
        <f>C9/(C11^2*(C15)^(4/3))</f>
        <v>0.37325423565636456</v>
      </c>
    </row>
    <row r="10" spans="1:8">
      <c r="A10" s="43" t="s">
        <v>120</v>
      </c>
      <c r="B10" s="43" t="s">
        <v>121</v>
      </c>
      <c r="C10" s="48">
        <v>300</v>
      </c>
      <c r="D10" s="43" t="s">
        <v>122</v>
      </c>
      <c r="E10" s="47" t="s">
        <v>123</v>
      </c>
      <c r="F10" s="47">
        <v>90</v>
      </c>
      <c r="G10" s="43"/>
      <c r="H10" s="43">
        <f>SUM(H7:H9)</f>
        <v>0.44970683504474374</v>
      </c>
    </row>
    <row r="11" spans="1:8">
      <c r="A11" s="43" t="s">
        <v>124</v>
      </c>
      <c r="B11" s="48" t="s">
        <v>117</v>
      </c>
      <c r="C11" s="49">
        <v>120</v>
      </c>
      <c r="D11" s="43"/>
      <c r="E11" s="47" t="s">
        <v>125</v>
      </c>
      <c r="F11" s="47">
        <v>80</v>
      </c>
      <c r="G11" s="43"/>
      <c r="H11" s="43"/>
    </row>
    <row r="12" spans="1:8">
      <c r="A12" s="43" t="s">
        <v>126</v>
      </c>
      <c r="B12" s="43"/>
      <c r="C12" s="50">
        <f>+C7-C8</f>
        <v>1.8899999999999864</v>
      </c>
      <c r="D12" s="43" t="s">
        <v>114</v>
      </c>
      <c r="E12" s="47"/>
      <c r="F12" s="47"/>
      <c r="G12" s="43"/>
      <c r="H12" s="43"/>
    </row>
    <row r="13" spans="1:8">
      <c r="A13" s="43" t="s">
        <v>127</v>
      </c>
      <c r="B13" s="43" t="s">
        <v>44</v>
      </c>
      <c r="C13" s="51">
        <f>+PI()*(C10/1000)^2/4</f>
        <v>7.0685834705770348E-2</v>
      </c>
      <c r="D13" s="43" t="s">
        <v>114</v>
      </c>
      <c r="E13" s="43"/>
      <c r="F13" s="43"/>
      <c r="G13" s="43"/>
      <c r="H13" s="52"/>
    </row>
    <row r="14" spans="1:8">
      <c r="A14" s="43" t="s">
        <v>128</v>
      </c>
      <c r="B14" s="43" t="s">
        <v>129</v>
      </c>
      <c r="C14" s="51">
        <f>+PI()*C10/1000</f>
        <v>0.94247779607693793</v>
      </c>
      <c r="D14" s="43" t="s">
        <v>114</v>
      </c>
      <c r="E14" s="43"/>
      <c r="F14" s="43"/>
      <c r="G14" s="43"/>
      <c r="H14" s="43"/>
    </row>
    <row r="15" spans="1:8">
      <c r="A15" s="43" t="s">
        <v>130</v>
      </c>
      <c r="B15" s="43" t="s">
        <v>131</v>
      </c>
      <c r="C15" s="43">
        <f>+C13/C14</f>
        <v>7.4999999999999997E-2</v>
      </c>
      <c r="D15" s="43" t="s">
        <v>114</v>
      </c>
      <c r="E15" s="43"/>
      <c r="F15" s="43"/>
      <c r="G15" s="43"/>
      <c r="H15" s="43"/>
    </row>
    <row r="16" spans="1:8">
      <c r="A16" s="43" t="s">
        <v>132</v>
      </c>
      <c r="B16" s="43" t="s">
        <v>30</v>
      </c>
      <c r="C16" s="52">
        <f>((C7-C8)/H10)^0.5</f>
        <v>2.0500580455168556</v>
      </c>
      <c r="D16" s="43" t="s">
        <v>133</v>
      </c>
      <c r="E16" s="43"/>
      <c r="F16" s="43"/>
      <c r="G16" s="43"/>
      <c r="H16" s="43"/>
    </row>
    <row r="17" spans="1:8">
      <c r="A17" s="43" t="s">
        <v>134</v>
      </c>
      <c r="B17" s="43" t="s">
        <v>135</v>
      </c>
      <c r="C17" s="53">
        <f>+C16*C13</f>
        <v>0.14491006414263907</v>
      </c>
      <c r="D17" s="45" t="s">
        <v>136</v>
      </c>
      <c r="E17" s="43"/>
      <c r="F17" s="43"/>
      <c r="G17" s="43"/>
      <c r="H17" s="43"/>
    </row>
    <row r="18" spans="1:8">
      <c r="A18" s="43"/>
      <c r="B18" s="43"/>
      <c r="C18" s="54">
        <f>C17*3600</f>
        <v>521.6762309135006</v>
      </c>
      <c r="D18" s="43" t="s">
        <v>137</v>
      </c>
      <c r="E18" s="43"/>
      <c r="F18" s="43"/>
      <c r="G18" s="43"/>
      <c r="H18" s="43"/>
    </row>
    <row r="19" spans="1:8">
      <c r="A19" s="43"/>
      <c r="B19" s="43"/>
      <c r="C19" s="54"/>
      <c r="D19" s="43"/>
      <c r="E19" s="43"/>
      <c r="F19" s="43"/>
      <c r="G19" s="43"/>
      <c r="H19" s="43"/>
    </row>
    <row r="20" spans="1:8">
      <c r="A20" s="43"/>
      <c r="B20" s="43"/>
      <c r="C20" s="54"/>
      <c r="D20" s="43"/>
      <c r="E20" s="43"/>
      <c r="F20" s="43"/>
      <c r="G20" s="43"/>
      <c r="H20" s="43"/>
    </row>
    <row r="29" spans="1:8">
      <c r="B29" s="2" t="s">
        <v>138</v>
      </c>
      <c r="C29" s="2"/>
      <c r="D29" s="2"/>
      <c r="E29" s="2"/>
      <c r="F29" s="2"/>
    </row>
    <row r="30" spans="1:8">
      <c r="B30" s="2" t="s">
        <v>110</v>
      </c>
      <c r="C30" s="2"/>
      <c r="D30" s="2"/>
      <c r="E30" s="2"/>
      <c r="F30" s="2"/>
    </row>
    <row r="31" spans="1:8">
      <c r="B31" s="43"/>
      <c r="C31" s="43"/>
      <c r="D31" s="43"/>
      <c r="E31" s="44"/>
      <c r="F31" s="43"/>
    </row>
    <row r="32" spans="1:8">
      <c r="A32" s="45" t="s">
        <v>111</v>
      </c>
      <c r="B32" s="43" t="s">
        <v>139</v>
      </c>
      <c r="H32" s="43"/>
    </row>
    <row r="33" spans="1:8">
      <c r="A33" s="43" t="s">
        <v>112</v>
      </c>
      <c r="B33" s="43" t="s">
        <v>113</v>
      </c>
      <c r="C33" s="46">
        <v>700.15</v>
      </c>
      <c r="D33" s="43" t="s">
        <v>114</v>
      </c>
      <c r="E33" s="43" t="s">
        <v>115</v>
      </c>
      <c r="F33" s="43"/>
      <c r="G33" s="43"/>
      <c r="H33" s="43">
        <f>1/19.62</f>
        <v>5.09683995922528E-2</v>
      </c>
    </row>
    <row r="34" spans="1:8">
      <c r="A34" s="43" t="s">
        <v>116</v>
      </c>
      <c r="B34" s="43" t="s">
        <v>146</v>
      </c>
      <c r="C34" s="46">
        <v>644.79999999999995</v>
      </c>
      <c r="D34" s="43" t="s">
        <v>114</v>
      </c>
      <c r="E34" s="47" t="s">
        <v>117</v>
      </c>
      <c r="F34" s="47">
        <v>120</v>
      </c>
      <c r="G34" s="43"/>
      <c r="H34" s="43">
        <f>0.5/19.62</f>
        <v>2.54841997961264E-2</v>
      </c>
    </row>
    <row r="35" spans="1:8">
      <c r="A35" s="43" t="s">
        <v>118</v>
      </c>
      <c r="B35" s="43" t="s">
        <v>12</v>
      </c>
      <c r="C35" s="48">
        <v>612</v>
      </c>
      <c r="D35" s="43" t="s">
        <v>114</v>
      </c>
      <c r="E35" s="47" t="s">
        <v>119</v>
      </c>
      <c r="F35" s="47">
        <v>100</v>
      </c>
      <c r="G35" s="43"/>
      <c r="H35" s="43">
        <f>C35/(C37^2*(C41)^(4/3))</f>
        <v>4.3177308613535024</v>
      </c>
    </row>
    <row r="36" spans="1:8">
      <c r="A36" s="43" t="s">
        <v>120</v>
      </c>
      <c r="B36" s="43" t="s">
        <v>121</v>
      </c>
      <c r="C36" s="48">
        <v>125</v>
      </c>
      <c r="D36" s="43" t="s">
        <v>122</v>
      </c>
      <c r="E36" s="47" t="s">
        <v>123</v>
      </c>
      <c r="F36" s="47">
        <v>90</v>
      </c>
      <c r="G36" s="43"/>
      <c r="H36" s="43">
        <f>SUM(H33:H35)</f>
        <v>4.3941834607418819</v>
      </c>
    </row>
    <row r="37" spans="1:8">
      <c r="A37" s="43" t="s">
        <v>124</v>
      </c>
      <c r="B37" s="48" t="s">
        <v>117</v>
      </c>
      <c r="C37" s="49">
        <v>120</v>
      </c>
      <c r="D37" s="43"/>
      <c r="E37" s="47" t="s">
        <v>125</v>
      </c>
      <c r="F37" s="47">
        <v>80</v>
      </c>
      <c r="G37" s="43"/>
      <c r="H37" s="43"/>
    </row>
    <row r="38" spans="1:8">
      <c r="A38" s="43" t="s">
        <v>126</v>
      </c>
      <c r="B38" s="43"/>
      <c r="C38" s="50">
        <f>+C33-C34</f>
        <v>55.350000000000023</v>
      </c>
      <c r="D38" s="43" t="s">
        <v>114</v>
      </c>
      <c r="E38" s="47"/>
      <c r="F38" s="47"/>
      <c r="G38" s="43"/>
      <c r="H38" s="43"/>
    </row>
    <row r="39" spans="1:8">
      <c r="A39" s="43" t="s">
        <v>127</v>
      </c>
      <c r="B39" s="43" t="s">
        <v>44</v>
      </c>
      <c r="C39" s="51">
        <f>+PI()*(C36/1000)^2/4</f>
        <v>1.2271846303085129E-2</v>
      </c>
      <c r="D39" s="43" t="s">
        <v>114</v>
      </c>
      <c r="E39" s="43"/>
      <c r="F39" s="43"/>
      <c r="G39" s="43"/>
      <c r="H39" s="52"/>
    </row>
    <row r="40" spans="1:8">
      <c r="A40" s="43" t="s">
        <v>128</v>
      </c>
      <c r="B40" s="43" t="s">
        <v>129</v>
      </c>
      <c r="C40" s="51">
        <f>+PI()*C36/1000</f>
        <v>0.39269908169872414</v>
      </c>
      <c r="D40" s="43" t="s">
        <v>114</v>
      </c>
      <c r="E40" s="43"/>
      <c r="F40" s="43"/>
      <c r="G40" s="43"/>
      <c r="H40" s="43"/>
    </row>
    <row r="41" spans="1:8">
      <c r="A41" s="43" t="s">
        <v>130</v>
      </c>
      <c r="B41" s="43" t="s">
        <v>131</v>
      </c>
      <c r="C41" s="43">
        <f>+C39/C40</f>
        <v>3.125E-2</v>
      </c>
      <c r="D41" s="43" t="s">
        <v>114</v>
      </c>
      <c r="E41" s="43"/>
      <c r="F41" s="43"/>
      <c r="G41" s="43"/>
      <c r="H41" s="43"/>
    </row>
    <row r="42" spans="1:8">
      <c r="A42" s="43" t="s">
        <v>132</v>
      </c>
      <c r="B42" s="43" t="s">
        <v>30</v>
      </c>
      <c r="C42" s="52">
        <f>((C33-C34)/H36)^0.5</f>
        <v>3.5491121256416727</v>
      </c>
      <c r="D42" s="43" t="s">
        <v>133</v>
      </c>
      <c r="E42" s="43"/>
      <c r="F42" s="43"/>
      <c r="G42" s="43"/>
      <c r="H42" s="43"/>
    </row>
    <row r="43" spans="1:8">
      <c r="A43" s="43" t="s">
        <v>134</v>
      </c>
      <c r="B43" s="43" t="s">
        <v>135</v>
      </c>
      <c r="C43" s="53">
        <f>+C42*C39</f>
        <v>4.3554158518290365E-2</v>
      </c>
      <c r="D43" s="45" t="s">
        <v>136</v>
      </c>
      <c r="E43" s="43"/>
      <c r="F43" s="43"/>
      <c r="G43" s="43"/>
      <c r="H43" s="43"/>
    </row>
    <row r="44" spans="1:8">
      <c r="A44" s="43"/>
      <c r="B44" s="43"/>
      <c r="C44" s="54">
        <f>C43*3600</f>
        <v>156.79497066584531</v>
      </c>
      <c r="D44" s="43" t="s">
        <v>137</v>
      </c>
      <c r="E44" s="43"/>
      <c r="F44" s="43"/>
      <c r="G44" s="43"/>
      <c r="H44" s="43"/>
    </row>
    <row r="45" spans="1:8">
      <c r="A45" s="43"/>
      <c r="B45" s="43"/>
      <c r="C45" s="54"/>
      <c r="D45" s="43"/>
      <c r="E45" s="43"/>
      <c r="F45" s="43"/>
      <c r="G45" s="43"/>
      <c r="H45" s="43"/>
    </row>
    <row r="46" spans="1:8">
      <c r="A46" s="43"/>
      <c r="B46" s="43"/>
      <c r="C46" s="54"/>
      <c r="D46" s="43"/>
      <c r="E46" s="43"/>
      <c r="F46" s="43"/>
      <c r="G46" s="43"/>
      <c r="H46" s="43"/>
    </row>
    <row r="47" spans="1:8">
      <c r="A47" s="43"/>
      <c r="B47" s="43"/>
      <c r="C47" s="54"/>
      <c r="D47" s="43"/>
      <c r="E47" s="43"/>
      <c r="F47" s="43"/>
      <c r="G47" s="43"/>
      <c r="H47" s="43"/>
    </row>
    <row r="48" spans="1:8">
      <c r="A48" s="43"/>
      <c r="B48" s="43"/>
      <c r="C48" s="54"/>
      <c r="D48" s="43"/>
      <c r="E48" s="43"/>
      <c r="F48" s="43"/>
      <c r="G48" s="43"/>
      <c r="H48" s="43"/>
    </row>
    <row r="49" spans="1:8">
      <c r="A49" s="43"/>
      <c r="B49" s="43"/>
      <c r="C49" s="54"/>
      <c r="D49" s="43"/>
      <c r="E49" s="43"/>
      <c r="F49" s="43"/>
      <c r="G49" s="43"/>
      <c r="H49" s="43"/>
    </row>
    <row r="50" spans="1:8">
      <c r="A50" s="43"/>
      <c r="B50" s="43"/>
      <c r="C50" s="54"/>
      <c r="D50" s="43"/>
      <c r="E50" s="43"/>
      <c r="F50" s="43"/>
      <c r="G50" s="43"/>
      <c r="H50" s="43"/>
    </row>
    <row r="51" spans="1:8">
      <c r="B51" s="2" t="s">
        <v>142</v>
      </c>
      <c r="C51" s="2"/>
      <c r="D51" s="2"/>
      <c r="E51" s="2"/>
      <c r="F51" s="2"/>
    </row>
    <row r="52" spans="1:8">
      <c r="B52" s="2" t="s">
        <v>279</v>
      </c>
      <c r="C52" s="2"/>
      <c r="D52" s="2"/>
      <c r="E52" s="2"/>
      <c r="F52" s="2"/>
    </row>
    <row r="53" spans="1:8">
      <c r="B53" s="43"/>
      <c r="C53" s="43"/>
      <c r="D53" s="43"/>
      <c r="E53" s="44"/>
      <c r="F53" s="43"/>
    </row>
    <row r="54" spans="1:8">
      <c r="A54" s="45" t="s">
        <v>111</v>
      </c>
      <c r="B54" s="43" t="s">
        <v>307</v>
      </c>
      <c r="H54" s="43"/>
    </row>
    <row r="55" spans="1:8">
      <c r="A55" s="43" t="s">
        <v>112</v>
      </c>
      <c r="B55" s="43" t="s">
        <v>113</v>
      </c>
      <c r="C55" s="46">
        <v>672.59</v>
      </c>
      <c r="D55" s="43" t="s">
        <v>114</v>
      </c>
      <c r="E55" s="43" t="s">
        <v>115</v>
      </c>
      <c r="F55" s="43"/>
      <c r="G55" s="43"/>
      <c r="H55" s="43">
        <f>1/19.62</f>
        <v>5.09683995922528E-2</v>
      </c>
    </row>
    <row r="56" spans="1:8">
      <c r="A56" s="43" t="s">
        <v>116</v>
      </c>
      <c r="B56" s="43" t="s">
        <v>143</v>
      </c>
      <c r="C56" s="46">
        <v>672.44</v>
      </c>
      <c r="D56" s="43" t="s">
        <v>114</v>
      </c>
      <c r="E56" s="47" t="s">
        <v>117</v>
      </c>
      <c r="F56" s="47">
        <v>120</v>
      </c>
      <c r="G56" s="43"/>
      <c r="H56" s="43">
        <f>0.5/19.62</f>
        <v>2.54841997961264E-2</v>
      </c>
    </row>
    <row r="57" spans="1:8">
      <c r="A57" s="43" t="s">
        <v>118</v>
      </c>
      <c r="B57" s="43" t="s">
        <v>12</v>
      </c>
      <c r="C57" s="48">
        <v>60</v>
      </c>
      <c r="D57" s="43" t="s">
        <v>114</v>
      </c>
      <c r="E57" s="47" t="s">
        <v>119</v>
      </c>
      <c r="F57" s="47">
        <v>100</v>
      </c>
      <c r="G57" s="43"/>
      <c r="H57" s="43">
        <f>C57/(C59^2*(C63)^(4/3))</f>
        <v>0.13173678905518749</v>
      </c>
    </row>
    <row r="58" spans="1:8">
      <c r="A58" s="43" t="s">
        <v>120</v>
      </c>
      <c r="B58" s="43" t="s">
        <v>121</v>
      </c>
      <c r="C58" s="48">
        <v>300</v>
      </c>
      <c r="D58" s="43" t="s">
        <v>122</v>
      </c>
      <c r="E58" s="47" t="s">
        <v>123</v>
      </c>
      <c r="F58" s="47">
        <v>90</v>
      </c>
      <c r="G58" s="43"/>
      <c r="H58" s="43">
        <f>SUM(H55:H57)</f>
        <v>0.20818938844356669</v>
      </c>
    </row>
    <row r="59" spans="1:8">
      <c r="A59" s="43" t="s">
        <v>124</v>
      </c>
      <c r="B59" s="48" t="s">
        <v>117</v>
      </c>
      <c r="C59" s="49">
        <v>120</v>
      </c>
      <c r="D59" s="43"/>
      <c r="E59" s="47" t="s">
        <v>125</v>
      </c>
      <c r="F59" s="47">
        <v>80</v>
      </c>
      <c r="G59" s="43"/>
      <c r="H59" s="43"/>
    </row>
    <row r="60" spans="1:8">
      <c r="A60" s="43" t="s">
        <v>126</v>
      </c>
      <c r="B60" s="43"/>
      <c r="C60" s="50">
        <f>+C55-C56</f>
        <v>0.14999999999997726</v>
      </c>
      <c r="D60" s="43" t="s">
        <v>114</v>
      </c>
      <c r="E60" s="47"/>
      <c r="F60" s="47"/>
      <c r="G60" s="43"/>
      <c r="H60" s="43"/>
    </row>
    <row r="61" spans="1:8">
      <c r="A61" s="43" t="s">
        <v>127</v>
      </c>
      <c r="B61" s="43" t="s">
        <v>44</v>
      </c>
      <c r="C61" s="51">
        <f>+PI()*(C58/1000)^2/4</f>
        <v>7.0685834705770348E-2</v>
      </c>
      <c r="D61" s="43" t="s">
        <v>114</v>
      </c>
      <c r="E61" s="43"/>
      <c r="F61" s="43"/>
      <c r="G61" s="43"/>
      <c r="H61" s="52"/>
    </row>
    <row r="62" spans="1:8">
      <c r="A62" s="43" t="s">
        <v>128</v>
      </c>
      <c r="B62" s="43" t="s">
        <v>129</v>
      </c>
      <c r="C62" s="51">
        <f>+PI()*C58/1000</f>
        <v>0.94247779607693793</v>
      </c>
      <c r="D62" s="43" t="s">
        <v>114</v>
      </c>
      <c r="E62" s="43"/>
      <c r="F62" s="43"/>
      <c r="G62" s="43"/>
      <c r="H62" s="43"/>
    </row>
    <row r="63" spans="1:8">
      <c r="A63" s="43" t="s">
        <v>130</v>
      </c>
      <c r="B63" s="43" t="s">
        <v>131</v>
      </c>
      <c r="C63" s="43">
        <f>+C61/C62</f>
        <v>7.4999999999999997E-2</v>
      </c>
      <c r="D63" s="43" t="s">
        <v>114</v>
      </c>
      <c r="E63" s="43"/>
      <c r="F63" s="43"/>
      <c r="G63" s="43"/>
      <c r="H63" s="43"/>
    </row>
    <row r="64" spans="1:8">
      <c r="A64" s="43" t="s">
        <v>132</v>
      </c>
      <c r="B64" s="43" t="s">
        <v>30</v>
      </c>
      <c r="C64" s="52">
        <f>((C55-C56)/H58)^0.5</f>
        <v>0.84882142851055087</v>
      </c>
      <c r="D64" s="43" t="s">
        <v>133</v>
      </c>
      <c r="E64" s="43"/>
      <c r="F64" s="43"/>
      <c r="G64" s="43"/>
      <c r="H64" s="43"/>
    </row>
    <row r="65" spans="1:8">
      <c r="A65" s="43" t="s">
        <v>134</v>
      </c>
      <c r="B65" s="43" t="s">
        <v>135</v>
      </c>
      <c r="C65" s="53">
        <f>+C64*C61</f>
        <v>5.9999651190412659E-2</v>
      </c>
      <c r="D65" s="45" t="s">
        <v>136</v>
      </c>
      <c r="E65" s="43"/>
      <c r="F65" s="43"/>
      <c r="G65" s="43"/>
      <c r="H65" s="43"/>
    </row>
    <row r="66" spans="1:8">
      <c r="A66" s="43"/>
      <c r="B66" s="43"/>
      <c r="C66" s="54">
        <f>C65*3600</f>
        <v>215.99874428548557</v>
      </c>
      <c r="D66" s="43" t="s">
        <v>137</v>
      </c>
      <c r="E66" s="43"/>
      <c r="F66" s="43"/>
      <c r="G66" s="43"/>
      <c r="H66" s="43"/>
    </row>
    <row r="67" spans="1:8">
      <c r="A67" s="43"/>
      <c r="B67" s="43"/>
      <c r="C67" s="54"/>
      <c r="D67" s="43"/>
      <c r="E67" s="43"/>
      <c r="F67" s="43"/>
      <c r="G67" s="43"/>
      <c r="H67" s="43"/>
    </row>
    <row r="68" spans="1:8">
      <c r="A68" s="43"/>
      <c r="B68" s="43"/>
      <c r="C68" s="54"/>
      <c r="D68" s="43"/>
      <c r="E68" s="43"/>
      <c r="F68" s="43"/>
      <c r="G68" s="43"/>
      <c r="H68" s="43"/>
    </row>
    <row r="69" spans="1:8">
      <c r="A69" s="43"/>
      <c r="B69" s="43"/>
      <c r="C69" s="54"/>
      <c r="D69" s="43"/>
      <c r="E69" s="43"/>
      <c r="F69" s="43"/>
      <c r="G69" s="43"/>
      <c r="H69" s="43"/>
    </row>
    <row r="70" spans="1:8">
      <c r="A70" s="43"/>
      <c r="B70" s="43"/>
      <c r="C70" s="54"/>
      <c r="D70" s="43"/>
      <c r="E70" s="43"/>
      <c r="F70" s="43"/>
      <c r="G70" s="43"/>
      <c r="H70" s="43"/>
    </row>
    <row r="71" spans="1:8">
      <c r="A71" s="43"/>
      <c r="B71" s="43"/>
      <c r="C71" s="54"/>
      <c r="D71" s="43"/>
      <c r="E71" s="43"/>
      <c r="F71" s="43"/>
      <c r="G71" s="43"/>
      <c r="H71" s="43"/>
    </row>
    <row r="72" spans="1:8">
      <c r="A72" s="43"/>
      <c r="B72" s="43"/>
      <c r="C72" s="54"/>
      <c r="D72" s="43"/>
      <c r="E72" s="43"/>
      <c r="F72" s="43"/>
      <c r="G72" s="43"/>
      <c r="H72" s="43"/>
    </row>
    <row r="73" spans="1:8">
      <c r="A73" s="43"/>
      <c r="B73" s="43"/>
      <c r="C73" s="54"/>
      <c r="D73" s="43"/>
      <c r="E73" s="43"/>
      <c r="F73" s="43"/>
      <c r="G73" s="43"/>
      <c r="H73" s="43"/>
    </row>
    <row r="74" spans="1:8">
      <c r="A74" s="43"/>
      <c r="B74" s="43"/>
      <c r="C74" s="54"/>
      <c r="D74" s="43"/>
      <c r="E74" s="43"/>
      <c r="F74" s="43"/>
      <c r="G74" s="43"/>
      <c r="H74" s="43"/>
    </row>
    <row r="75" spans="1:8">
      <c r="A75" s="43"/>
      <c r="B75" s="43"/>
      <c r="C75" s="54"/>
      <c r="D75" s="43"/>
      <c r="E75" s="43"/>
      <c r="F75" s="43"/>
      <c r="G75" s="43"/>
      <c r="H75" s="43"/>
    </row>
    <row r="76" spans="1:8">
      <c r="A76" s="43"/>
      <c r="B76" s="43"/>
      <c r="C76" s="54"/>
      <c r="D76" s="43"/>
      <c r="E76" s="43"/>
      <c r="F76" s="43"/>
      <c r="G76" s="43"/>
      <c r="H76" s="43"/>
    </row>
    <row r="77" spans="1:8">
      <c r="B77" s="2" t="s">
        <v>322</v>
      </c>
      <c r="C77" s="2"/>
      <c r="D77" s="2"/>
      <c r="E77" s="2"/>
      <c r="F77" s="2"/>
    </row>
    <row r="78" spans="1:8">
      <c r="B78" s="2" t="s">
        <v>323</v>
      </c>
      <c r="C78" s="2"/>
      <c r="D78" s="2"/>
      <c r="E78" s="2"/>
      <c r="F78" s="2"/>
    </row>
    <row r="79" spans="1:8">
      <c r="B79" s="2"/>
      <c r="C79" s="2"/>
      <c r="D79" s="2"/>
      <c r="E79" s="2"/>
      <c r="F79" s="2"/>
    </row>
    <row r="80" spans="1:8">
      <c r="A80" s="45" t="s">
        <v>111</v>
      </c>
      <c r="B80" s="43" t="s">
        <v>320</v>
      </c>
      <c r="H80" s="43"/>
    </row>
    <row r="81" spans="1:8">
      <c r="A81" s="43" t="s">
        <v>112</v>
      </c>
      <c r="B81" s="43" t="s">
        <v>113</v>
      </c>
      <c r="C81" s="46">
        <v>672.59</v>
      </c>
      <c r="D81" s="43" t="s">
        <v>114</v>
      </c>
      <c r="E81" s="43" t="s">
        <v>115</v>
      </c>
      <c r="F81" s="43"/>
      <c r="G81" s="43"/>
      <c r="H81" s="43">
        <f>1/19.62</f>
        <v>5.09683995922528E-2</v>
      </c>
    </row>
    <row r="82" spans="1:8">
      <c r="A82" s="43" t="s">
        <v>116</v>
      </c>
      <c r="B82" s="120" t="s">
        <v>321</v>
      </c>
      <c r="C82" s="46">
        <v>672.45</v>
      </c>
      <c r="D82" s="43" t="s">
        <v>114</v>
      </c>
      <c r="E82" s="47" t="s">
        <v>117</v>
      </c>
      <c r="F82" s="47">
        <v>120</v>
      </c>
      <c r="G82" s="43"/>
      <c r="H82" s="43">
        <f>0.5/19.62</f>
        <v>2.54841997961264E-2</v>
      </c>
    </row>
    <row r="83" spans="1:8">
      <c r="A83" s="43" t="s">
        <v>118</v>
      </c>
      <c r="B83" s="120" t="s">
        <v>12</v>
      </c>
      <c r="C83" s="48">
        <v>50</v>
      </c>
      <c r="D83" s="43" t="s">
        <v>114</v>
      </c>
      <c r="E83" s="47" t="s">
        <v>119</v>
      </c>
      <c r="F83" s="47">
        <v>100</v>
      </c>
      <c r="G83" s="43"/>
      <c r="H83" s="43">
        <f>C83/(C85^2*(C89)^(4/3))</f>
        <v>0.10978065754598958</v>
      </c>
    </row>
    <row r="84" spans="1:8">
      <c r="A84" s="43" t="s">
        <v>120</v>
      </c>
      <c r="B84" s="43" t="s">
        <v>121</v>
      </c>
      <c r="C84" s="48">
        <v>300</v>
      </c>
      <c r="D84" s="43" t="s">
        <v>122</v>
      </c>
      <c r="E84" s="47" t="s">
        <v>123</v>
      </c>
      <c r="F84" s="47">
        <v>90</v>
      </c>
      <c r="G84" s="43"/>
      <c r="H84" s="43">
        <f>SUM(H81:H83)</f>
        <v>0.18623325693436876</v>
      </c>
    </row>
    <row r="85" spans="1:8">
      <c r="A85" s="43" t="s">
        <v>124</v>
      </c>
      <c r="B85" s="48" t="s">
        <v>117</v>
      </c>
      <c r="C85" s="49">
        <v>120</v>
      </c>
      <c r="D85" s="43"/>
      <c r="E85" s="47" t="s">
        <v>125</v>
      </c>
      <c r="F85" s="47">
        <v>80</v>
      </c>
      <c r="G85" s="43"/>
      <c r="H85" s="43"/>
    </row>
    <row r="86" spans="1:8">
      <c r="A86" s="43" t="s">
        <v>126</v>
      </c>
      <c r="B86" s="43"/>
      <c r="C86" s="50">
        <f>+C81-C82</f>
        <v>0.13999999999998636</v>
      </c>
      <c r="D86" s="43" t="s">
        <v>114</v>
      </c>
      <c r="E86" s="47"/>
      <c r="F86" s="47"/>
      <c r="G86" s="43"/>
      <c r="H86" s="43"/>
    </row>
    <row r="87" spans="1:8">
      <c r="A87" s="43" t="s">
        <v>127</v>
      </c>
      <c r="B87" s="43" t="s">
        <v>44</v>
      </c>
      <c r="C87" s="51">
        <f>+PI()*(C84/1000)^2/4</f>
        <v>7.0685834705770348E-2</v>
      </c>
      <c r="D87" s="43" t="s">
        <v>114</v>
      </c>
      <c r="E87" s="43"/>
      <c r="F87" s="43"/>
      <c r="G87" s="43"/>
      <c r="H87" s="52"/>
    </row>
    <row r="88" spans="1:8">
      <c r="A88" s="43" t="s">
        <v>128</v>
      </c>
      <c r="B88" s="43" t="s">
        <v>129</v>
      </c>
      <c r="C88" s="51">
        <f>+PI()*C84/1000</f>
        <v>0.94247779607693793</v>
      </c>
      <c r="D88" s="43" t="s">
        <v>114</v>
      </c>
      <c r="E88" s="43"/>
      <c r="F88" s="43"/>
      <c r="G88" s="43"/>
      <c r="H88" s="43"/>
    </row>
    <row r="89" spans="1:8">
      <c r="A89" s="43" t="s">
        <v>130</v>
      </c>
      <c r="B89" s="43" t="s">
        <v>131</v>
      </c>
      <c r="C89" s="43">
        <f>+C87/C88</f>
        <v>7.4999999999999997E-2</v>
      </c>
      <c r="D89" s="43" t="s">
        <v>114</v>
      </c>
      <c r="E89" s="43"/>
      <c r="F89" s="43"/>
      <c r="G89" s="43"/>
      <c r="H89" s="43"/>
    </row>
    <row r="90" spans="1:8">
      <c r="A90" s="43" t="s">
        <v>132</v>
      </c>
      <c r="B90" s="43" t="s">
        <v>30</v>
      </c>
      <c r="C90" s="52">
        <f>((C81-C82)/H84)^0.5</f>
        <v>0.86703254321644618</v>
      </c>
      <c r="D90" s="43" t="s">
        <v>133</v>
      </c>
      <c r="E90" s="43"/>
      <c r="F90" s="43"/>
      <c r="G90" s="43"/>
      <c r="H90" s="43"/>
    </row>
    <row r="91" spans="1:8">
      <c r="A91" s="43" t="s">
        <v>134</v>
      </c>
      <c r="B91" s="43" t="s">
        <v>135</v>
      </c>
      <c r="C91" s="53">
        <f>+C90*C87</f>
        <v>6.1286919034321402E-2</v>
      </c>
      <c r="D91" s="45" t="s">
        <v>136</v>
      </c>
      <c r="E91" s="43"/>
      <c r="F91" s="43"/>
      <c r="G91" s="43"/>
      <c r="H91" s="43"/>
    </row>
    <row r="92" spans="1:8">
      <c r="A92" s="43"/>
      <c r="B92" s="43"/>
      <c r="C92" s="54">
        <f>C91*3600</f>
        <v>220.63290852355703</v>
      </c>
      <c r="D92" s="43" t="s">
        <v>137</v>
      </c>
      <c r="E92" s="43"/>
      <c r="F92" s="43"/>
      <c r="G92" s="43"/>
      <c r="H92" s="43"/>
    </row>
    <row r="93" spans="1:8">
      <c r="A93" s="43"/>
      <c r="B93" s="43"/>
      <c r="C93" s="54"/>
      <c r="D93" s="43"/>
      <c r="E93" s="43"/>
      <c r="F93" s="43"/>
      <c r="G93" s="43"/>
      <c r="H93" s="43"/>
    </row>
    <row r="94" spans="1:8">
      <c r="A94" s="43"/>
      <c r="B94" s="43"/>
      <c r="C94" s="54"/>
      <c r="D94" s="43"/>
      <c r="E94" s="43"/>
      <c r="F94" s="43"/>
      <c r="G94" s="43"/>
      <c r="H94" s="43"/>
    </row>
    <row r="95" spans="1:8">
      <c r="A95" s="43"/>
      <c r="B95" s="43"/>
      <c r="C95" s="54"/>
      <c r="D95" s="43"/>
      <c r="E95" s="43"/>
      <c r="F95" s="43"/>
      <c r="G95" s="43"/>
      <c r="H95" s="43"/>
    </row>
    <row r="96" spans="1:8">
      <c r="A96" s="43"/>
      <c r="B96" s="43"/>
      <c r="C96" s="54"/>
      <c r="D96" s="43"/>
      <c r="E96" s="43"/>
      <c r="F96" s="43"/>
      <c r="G96" s="43"/>
      <c r="H96" s="43"/>
    </row>
    <row r="97" spans="1:8">
      <c r="A97" s="43"/>
      <c r="B97" s="43"/>
      <c r="C97" s="54"/>
      <c r="D97" s="43"/>
      <c r="E97" s="43"/>
      <c r="F97" s="43"/>
      <c r="G97" s="43"/>
      <c r="H97" s="43"/>
    </row>
    <row r="98" spans="1:8">
      <c r="A98" s="43"/>
      <c r="B98" s="43"/>
      <c r="C98" s="54"/>
      <c r="D98" s="43"/>
      <c r="E98" s="43"/>
      <c r="F98" s="43"/>
      <c r="G98" s="43"/>
      <c r="H98" s="43"/>
    </row>
    <row r="99" spans="1:8">
      <c r="A99" s="43"/>
      <c r="B99" s="43"/>
      <c r="C99" s="54"/>
      <c r="D99" s="43"/>
      <c r="E99" s="43"/>
      <c r="F99" s="43"/>
      <c r="G99" s="43"/>
      <c r="H99" s="43"/>
    </row>
    <row r="100" spans="1:8">
      <c r="A100" s="43"/>
      <c r="B100" s="43"/>
      <c r="C100" s="54"/>
      <c r="D100" s="43"/>
      <c r="E100" s="43"/>
      <c r="F100" s="43"/>
      <c r="G100" s="43"/>
      <c r="H100" s="43"/>
    </row>
    <row r="101" spans="1:8">
      <c r="B101" s="2" t="s">
        <v>271</v>
      </c>
      <c r="C101" s="2"/>
      <c r="D101" s="2"/>
      <c r="E101" s="2"/>
      <c r="F101" s="2"/>
    </row>
    <row r="102" spans="1:8">
      <c r="B102" s="2" t="s">
        <v>324</v>
      </c>
      <c r="C102" s="2"/>
      <c r="D102" s="2"/>
      <c r="E102" s="2"/>
      <c r="F102" s="2"/>
    </row>
    <row r="103" spans="1:8">
      <c r="B103" s="2"/>
      <c r="C103" s="2"/>
      <c r="D103" s="2"/>
      <c r="E103" s="2"/>
      <c r="F103" s="2"/>
    </row>
    <row r="104" spans="1:8">
      <c r="A104" s="45" t="s">
        <v>111</v>
      </c>
      <c r="B104" s="43" t="s">
        <v>319</v>
      </c>
      <c r="H104" s="43"/>
    </row>
    <row r="105" spans="1:8">
      <c r="A105" s="43" t="s">
        <v>112</v>
      </c>
      <c r="B105" s="43" t="s">
        <v>113</v>
      </c>
      <c r="C105" s="46">
        <v>672.45</v>
      </c>
      <c r="D105" s="43" t="s">
        <v>114</v>
      </c>
      <c r="E105" s="43" t="s">
        <v>115</v>
      </c>
      <c r="F105" s="43"/>
      <c r="G105" s="43"/>
      <c r="H105" s="43">
        <f>1/19.62</f>
        <v>5.09683995922528E-2</v>
      </c>
    </row>
    <row r="106" spans="1:8">
      <c r="A106" s="43" t="s">
        <v>116</v>
      </c>
      <c r="B106" s="120" t="s">
        <v>321</v>
      </c>
      <c r="C106" s="46">
        <v>671.55</v>
      </c>
      <c r="D106" s="43" t="s">
        <v>114</v>
      </c>
      <c r="E106" s="47" t="s">
        <v>117</v>
      </c>
      <c r="F106" s="47">
        <v>120</v>
      </c>
      <c r="G106" s="43"/>
      <c r="H106" s="43">
        <f>0.5/19.62</f>
        <v>2.54841997961264E-2</v>
      </c>
    </row>
    <row r="107" spans="1:8">
      <c r="A107" s="43" t="s">
        <v>118</v>
      </c>
      <c r="B107" s="120" t="s">
        <v>325</v>
      </c>
      <c r="C107" s="48">
        <v>45</v>
      </c>
      <c r="D107" s="43" t="s">
        <v>114</v>
      </c>
      <c r="E107" s="47" t="s">
        <v>119</v>
      </c>
      <c r="F107" s="47">
        <v>100</v>
      </c>
      <c r="G107" s="43"/>
      <c r="H107" s="43">
        <f>C107/(C109^2*(C113)^(4/3))</f>
        <v>0.16965110103718159</v>
      </c>
    </row>
    <row r="108" spans="1:8">
      <c r="A108" s="43" t="s">
        <v>120</v>
      </c>
      <c r="B108" s="43" t="s">
        <v>121</v>
      </c>
      <c r="C108" s="48">
        <v>200</v>
      </c>
      <c r="D108" s="43" t="s">
        <v>122</v>
      </c>
      <c r="E108" s="47" t="s">
        <v>123</v>
      </c>
      <c r="F108" s="47">
        <v>90</v>
      </c>
      <c r="G108" s="43"/>
      <c r="H108" s="43">
        <f>SUM(H105:H107)</f>
        <v>0.24610370042556079</v>
      </c>
    </row>
    <row r="109" spans="1:8">
      <c r="A109" s="43" t="s">
        <v>124</v>
      </c>
      <c r="B109" s="48" t="s">
        <v>117</v>
      </c>
      <c r="C109" s="49">
        <v>120</v>
      </c>
      <c r="D109" s="43"/>
      <c r="E109" s="47" t="s">
        <v>125</v>
      </c>
      <c r="F109" s="47">
        <v>80</v>
      </c>
      <c r="G109" s="43"/>
      <c r="H109" s="43"/>
    </row>
    <row r="110" spans="1:8">
      <c r="A110" s="43" t="s">
        <v>126</v>
      </c>
      <c r="B110" s="43"/>
      <c r="C110" s="50">
        <f>+C105-C106</f>
        <v>0.90000000000009095</v>
      </c>
      <c r="D110" s="43" t="s">
        <v>114</v>
      </c>
      <c r="E110" s="47"/>
      <c r="F110" s="47"/>
      <c r="G110" s="43"/>
      <c r="H110" s="43"/>
    </row>
    <row r="111" spans="1:8">
      <c r="A111" s="43" t="s">
        <v>127</v>
      </c>
      <c r="B111" s="43" t="s">
        <v>44</v>
      </c>
      <c r="C111" s="51">
        <f>+PI()*(C108/1000)^2/4</f>
        <v>3.1415926535897934E-2</v>
      </c>
      <c r="D111" s="43" t="s">
        <v>114</v>
      </c>
      <c r="E111" s="43"/>
      <c r="F111" s="43"/>
      <c r="G111" s="43"/>
      <c r="H111" s="52"/>
    </row>
    <row r="112" spans="1:8">
      <c r="A112" s="43" t="s">
        <v>128</v>
      </c>
      <c r="B112" s="43" t="s">
        <v>129</v>
      </c>
      <c r="C112" s="51">
        <f>+PI()*C108/1000</f>
        <v>0.62831853071795862</v>
      </c>
      <c r="D112" s="43" t="s">
        <v>114</v>
      </c>
      <c r="E112" s="43"/>
      <c r="F112" s="43"/>
      <c r="G112" s="43"/>
      <c r="H112" s="43"/>
    </row>
    <row r="113" spans="1:8">
      <c r="A113" s="43" t="s">
        <v>130</v>
      </c>
      <c r="B113" s="43" t="s">
        <v>131</v>
      </c>
      <c r="C113" s="43">
        <f>+C111/C112</f>
        <v>0.05</v>
      </c>
      <c r="D113" s="43" t="s">
        <v>114</v>
      </c>
      <c r="E113" s="43"/>
      <c r="F113" s="43"/>
      <c r="G113" s="43"/>
      <c r="H113" s="43"/>
    </row>
    <row r="114" spans="1:8">
      <c r="A114" s="43" t="s">
        <v>132</v>
      </c>
      <c r="B114" s="43" t="s">
        <v>30</v>
      </c>
      <c r="C114" s="52">
        <f>((C105-C106)/H108)^0.5</f>
        <v>1.9123271143103526</v>
      </c>
      <c r="D114" s="43" t="s">
        <v>133</v>
      </c>
      <c r="E114" s="43"/>
      <c r="F114" s="43"/>
      <c r="G114" s="43"/>
      <c r="H114" s="43"/>
    </row>
    <row r="115" spans="1:8">
      <c r="A115" s="43" t="s">
        <v>134</v>
      </c>
      <c r="B115" s="43" t="s">
        <v>135</v>
      </c>
      <c r="C115" s="53">
        <f>+C114*C111</f>
        <v>6.0077528135779726E-2</v>
      </c>
      <c r="D115" s="45" t="s">
        <v>136</v>
      </c>
      <c r="E115" s="43"/>
      <c r="F115" s="43"/>
      <c r="G115" s="43"/>
      <c r="H115" s="43"/>
    </row>
    <row r="116" spans="1:8">
      <c r="A116" s="43"/>
      <c r="B116" s="43"/>
      <c r="C116" s="54">
        <f>C115*3600</f>
        <v>216.27910128880703</v>
      </c>
      <c r="D116" s="43" t="s">
        <v>137</v>
      </c>
      <c r="E116" s="43"/>
      <c r="F116" s="43"/>
      <c r="G116" s="43"/>
      <c r="H116" s="43"/>
    </row>
    <row r="117" spans="1:8">
      <c r="A117" s="43"/>
      <c r="B117" s="43"/>
      <c r="C117" s="54"/>
      <c r="D117" s="43"/>
      <c r="E117" s="43"/>
      <c r="F117" s="43"/>
      <c r="G117" s="43"/>
      <c r="H117" s="43"/>
    </row>
    <row r="118" spans="1:8">
      <c r="A118" s="43"/>
      <c r="B118" s="43"/>
      <c r="C118" s="54"/>
      <c r="D118" s="43"/>
      <c r="E118" s="43"/>
      <c r="F118" s="43"/>
      <c r="G118" s="43"/>
      <c r="H118" s="43"/>
    </row>
    <row r="119" spans="1:8">
      <c r="A119" s="43"/>
      <c r="B119" s="43"/>
      <c r="C119" s="54"/>
      <c r="D119" s="43"/>
      <c r="E119" s="43"/>
      <c r="F119" s="43"/>
      <c r="G119" s="43"/>
      <c r="H119" s="43"/>
    </row>
    <row r="120" spans="1:8">
      <c r="A120" s="43"/>
      <c r="B120" s="43"/>
      <c r="C120" s="54"/>
      <c r="D120" s="43"/>
      <c r="E120" s="43"/>
      <c r="F120" s="43"/>
      <c r="G120" s="43"/>
      <c r="H120" s="43"/>
    </row>
    <row r="121" spans="1:8">
      <c r="A121" s="43"/>
      <c r="B121" s="43"/>
      <c r="C121" s="54"/>
      <c r="D121" s="43"/>
      <c r="E121" s="43"/>
      <c r="F121" s="43"/>
      <c r="G121" s="43"/>
      <c r="H121" s="43"/>
    </row>
    <row r="122" spans="1:8">
      <c r="A122" s="43"/>
      <c r="B122" s="43"/>
      <c r="C122" s="54"/>
      <c r="D122" s="43"/>
      <c r="E122" s="43"/>
      <c r="F122" s="43"/>
      <c r="G122" s="43"/>
      <c r="H122" s="43"/>
    </row>
    <row r="123" spans="1:8">
      <c r="A123" s="43"/>
      <c r="B123" s="43"/>
      <c r="C123" s="54"/>
      <c r="D123" s="43"/>
      <c r="E123" s="43"/>
      <c r="F123" s="43"/>
      <c r="G123" s="43"/>
      <c r="H123" s="43"/>
    </row>
    <row r="124" spans="1:8">
      <c r="A124" s="43"/>
      <c r="B124" s="43"/>
      <c r="C124" s="54"/>
      <c r="D124" s="43"/>
      <c r="E124" s="43"/>
      <c r="F124" s="43"/>
      <c r="G124" s="43"/>
      <c r="H124" s="43"/>
    </row>
    <row r="125" spans="1:8">
      <c r="A125" s="43"/>
      <c r="B125" s="43"/>
      <c r="C125" s="54"/>
      <c r="D125" s="43"/>
      <c r="E125" s="43"/>
      <c r="F125" s="43"/>
      <c r="G125" s="43"/>
      <c r="H125" s="43"/>
    </row>
    <row r="126" spans="1:8">
      <c r="B126" s="2" t="s">
        <v>271</v>
      </c>
      <c r="C126" s="2"/>
      <c r="D126" s="2"/>
      <c r="E126" s="2"/>
      <c r="F126" s="2"/>
    </row>
    <row r="127" spans="1:8">
      <c r="B127" s="2" t="s">
        <v>326</v>
      </c>
      <c r="C127" s="2"/>
      <c r="D127" s="2"/>
      <c r="E127" s="2"/>
      <c r="F127" s="2"/>
    </row>
    <row r="128" spans="1:8">
      <c r="B128" s="2"/>
      <c r="C128" s="2"/>
      <c r="D128" s="2"/>
      <c r="E128" s="2"/>
      <c r="F128" s="2"/>
    </row>
    <row r="129" spans="1:8">
      <c r="A129" s="45" t="s">
        <v>111</v>
      </c>
      <c r="B129" s="43" t="s">
        <v>328</v>
      </c>
      <c r="H129" s="43"/>
    </row>
    <row r="130" spans="1:8">
      <c r="A130" s="43" t="s">
        <v>112</v>
      </c>
      <c r="B130" s="43" t="s">
        <v>113</v>
      </c>
      <c r="C130" s="46">
        <v>671.55</v>
      </c>
      <c r="D130" s="43" t="s">
        <v>114</v>
      </c>
      <c r="E130" s="43" t="s">
        <v>115</v>
      </c>
      <c r="F130" s="43"/>
      <c r="G130" s="43"/>
      <c r="H130" s="43">
        <f>1/19.62</f>
        <v>5.09683995922528E-2</v>
      </c>
    </row>
    <row r="131" spans="1:8">
      <c r="A131" s="43" t="s">
        <v>116</v>
      </c>
      <c r="B131" s="120" t="s">
        <v>327</v>
      </c>
      <c r="C131" s="46">
        <v>668.14</v>
      </c>
      <c r="D131" s="43" t="s">
        <v>114</v>
      </c>
      <c r="E131" s="47" t="s">
        <v>117</v>
      </c>
      <c r="F131" s="47">
        <v>120</v>
      </c>
      <c r="G131" s="43"/>
      <c r="H131" s="43">
        <f>0.5/19.62</f>
        <v>2.54841997961264E-2</v>
      </c>
    </row>
    <row r="132" spans="1:8">
      <c r="A132" s="43" t="s">
        <v>118</v>
      </c>
      <c r="B132" s="120" t="s">
        <v>12</v>
      </c>
      <c r="C132" s="48">
        <v>228</v>
      </c>
      <c r="D132" s="43" t="s">
        <v>114</v>
      </c>
      <c r="E132" s="47" t="s">
        <v>119</v>
      </c>
      <c r="F132" s="47">
        <v>100</v>
      </c>
      <c r="G132" s="43"/>
      <c r="H132" s="43">
        <f>C132/(C134^2*(C138)^(4/3))</f>
        <v>0.85956557858838667</v>
      </c>
    </row>
    <row r="133" spans="1:8">
      <c r="A133" s="43" t="s">
        <v>120</v>
      </c>
      <c r="B133" s="43" t="s">
        <v>121</v>
      </c>
      <c r="C133" s="48">
        <v>200</v>
      </c>
      <c r="D133" s="43" t="s">
        <v>122</v>
      </c>
      <c r="E133" s="47" t="s">
        <v>123</v>
      </c>
      <c r="F133" s="47">
        <v>90</v>
      </c>
      <c r="G133" s="43"/>
      <c r="H133" s="43">
        <f>SUM(H130:H132)</f>
        <v>0.9360181779767659</v>
      </c>
    </row>
    <row r="134" spans="1:8">
      <c r="A134" s="43" t="s">
        <v>124</v>
      </c>
      <c r="B134" s="48" t="s">
        <v>117</v>
      </c>
      <c r="C134" s="49">
        <v>120</v>
      </c>
      <c r="D134" s="43"/>
      <c r="E134" s="47" t="s">
        <v>125</v>
      </c>
      <c r="F134" s="47">
        <v>80</v>
      </c>
      <c r="G134" s="43"/>
      <c r="H134" s="43"/>
    </row>
    <row r="135" spans="1:8">
      <c r="A135" s="43" t="s">
        <v>126</v>
      </c>
      <c r="B135" s="43"/>
      <c r="C135" s="50">
        <f>+C130-C131</f>
        <v>3.4099999999999682</v>
      </c>
      <c r="D135" s="43" t="s">
        <v>114</v>
      </c>
      <c r="E135" s="47"/>
      <c r="F135" s="47"/>
      <c r="G135" s="43"/>
      <c r="H135" s="43"/>
    </row>
    <row r="136" spans="1:8">
      <c r="A136" s="43" t="s">
        <v>127</v>
      </c>
      <c r="B136" s="43" t="s">
        <v>44</v>
      </c>
      <c r="C136" s="51">
        <f>+PI()*(C133/1000)^2/4</f>
        <v>3.1415926535897934E-2</v>
      </c>
      <c r="D136" s="43" t="s">
        <v>114</v>
      </c>
      <c r="E136" s="43"/>
      <c r="F136" s="43"/>
      <c r="G136" s="43"/>
      <c r="H136" s="52"/>
    </row>
    <row r="137" spans="1:8">
      <c r="A137" s="43" t="s">
        <v>128</v>
      </c>
      <c r="B137" s="43" t="s">
        <v>129</v>
      </c>
      <c r="C137" s="51">
        <f>+PI()*C133/1000</f>
        <v>0.62831853071795862</v>
      </c>
      <c r="D137" s="43" t="s">
        <v>114</v>
      </c>
      <c r="E137" s="43"/>
      <c r="F137" s="43"/>
      <c r="G137" s="43"/>
      <c r="H137" s="43"/>
    </row>
    <row r="138" spans="1:8">
      <c r="A138" s="43" t="s">
        <v>130</v>
      </c>
      <c r="B138" s="43" t="s">
        <v>131</v>
      </c>
      <c r="C138" s="43">
        <f>+C136/C137</f>
        <v>0.05</v>
      </c>
      <c r="D138" s="43" t="s">
        <v>114</v>
      </c>
      <c r="E138" s="43"/>
      <c r="F138" s="43"/>
      <c r="G138" s="43"/>
      <c r="H138" s="43"/>
    </row>
    <row r="139" spans="1:8">
      <c r="A139" s="43" t="s">
        <v>132</v>
      </c>
      <c r="B139" s="43" t="s">
        <v>30</v>
      </c>
      <c r="C139" s="52">
        <f>((C130-C131)/H133)^0.5</f>
        <v>1.9086884609563692</v>
      </c>
      <c r="D139" s="43" t="s">
        <v>133</v>
      </c>
      <c r="E139" s="43"/>
      <c r="F139" s="43"/>
      <c r="G139" s="43"/>
      <c r="H139" s="43"/>
    </row>
    <row r="140" spans="1:8">
      <c r="A140" s="43" t="s">
        <v>134</v>
      </c>
      <c r="B140" s="43" t="s">
        <v>135</v>
      </c>
      <c r="C140" s="53">
        <f>+C139*C136</f>
        <v>5.9963216469321387E-2</v>
      </c>
      <c r="D140" s="45" t="s">
        <v>136</v>
      </c>
      <c r="E140" s="43"/>
      <c r="F140" s="43"/>
      <c r="G140" s="43"/>
      <c r="H140" s="43"/>
    </row>
    <row r="141" spans="1:8">
      <c r="A141" s="43"/>
      <c r="B141" s="43"/>
      <c r="C141" s="54">
        <f>C140*3600</f>
        <v>215.867579289557</v>
      </c>
      <c r="D141" s="43" t="s">
        <v>137</v>
      </c>
      <c r="E141" s="43"/>
      <c r="F141" s="43"/>
      <c r="G141" s="43"/>
      <c r="H141" s="43"/>
    </row>
    <row r="142" spans="1:8">
      <c r="A142" s="43"/>
      <c r="B142" s="43"/>
      <c r="C142" s="54"/>
      <c r="D142" s="43"/>
      <c r="E142" s="43"/>
      <c r="F142" s="43"/>
      <c r="G142" s="43"/>
      <c r="H142" s="43"/>
    </row>
    <row r="143" spans="1:8">
      <c r="A143" s="43"/>
      <c r="B143" s="43"/>
      <c r="C143" s="54"/>
      <c r="D143" s="43"/>
      <c r="E143" s="43"/>
      <c r="F143" s="43"/>
      <c r="G143" s="43"/>
      <c r="H143" s="43"/>
    </row>
    <row r="144" spans="1:8">
      <c r="A144" s="43"/>
      <c r="B144" s="43"/>
      <c r="C144" s="54"/>
      <c r="D144" s="43"/>
      <c r="E144" s="43"/>
      <c r="F144" s="43"/>
      <c r="G144" s="43"/>
      <c r="H144" s="43"/>
    </row>
    <row r="145" spans="1:8">
      <c r="A145" s="43"/>
      <c r="B145" s="43"/>
      <c r="C145" s="54"/>
      <c r="D145" s="43"/>
      <c r="E145" s="43"/>
      <c r="F145" s="43"/>
      <c r="G145" s="43"/>
      <c r="H145" s="43"/>
    </row>
    <row r="146" spans="1:8">
      <c r="A146" s="43"/>
      <c r="B146" s="43"/>
      <c r="C146" s="54"/>
      <c r="D146" s="43"/>
      <c r="E146" s="43"/>
      <c r="F146" s="43"/>
      <c r="G146" s="43"/>
      <c r="H146" s="43"/>
    </row>
    <row r="147" spans="1:8">
      <c r="A147" s="43"/>
      <c r="B147" s="43"/>
      <c r="C147" s="54"/>
      <c r="D147" s="43"/>
      <c r="E147" s="43"/>
      <c r="F147" s="43"/>
      <c r="G147" s="43"/>
      <c r="H147" s="43"/>
    </row>
    <row r="148" spans="1:8">
      <c r="A148" s="43"/>
      <c r="B148" s="43"/>
      <c r="C148" s="54"/>
      <c r="D148" s="43"/>
      <c r="E148" s="43"/>
      <c r="F148" s="43"/>
      <c r="G148" s="43"/>
      <c r="H148" s="43"/>
    </row>
    <row r="149" spans="1:8">
      <c r="A149" s="43"/>
      <c r="B149" s="43"/>
      <c r="C149" s="54"/>
      <c r="D149" s="43"/>
      <c r="E149" s="43"/>
      <c r="F149" s="43"/>
      <c r="G149" s="43"/>
      <c r="H149" s="43"/>
    </row>
    <row r="151" spans="1:8">
      <c r="B151" s="2" t="s">
        <v>140</v>
      </c>
      <c r="C151" s="2"/>
      <c r="D151" s="2"/>
      <c r="E151" s="2"/>
      <c r="F151" s="2"/>
    </row>
    <row r="152" spans="1:8">
      <c r="B152" s="2" t="s">
        <v>110</v>
      </c>
      <c r="C152" s="2"/>
      <c r="D152" s="2"/>
      <c r="E152" s="2"/>
      <c r="F152" s="2"/>
    </row>
    <row r="153" spans="1:8">
      <c r="B153" s="43"/>
      <c r="C153" s="43"/>
      <c r="D153" s="43"/>
      <c r="E153" s="44"/>
      <c r="F153" s="43"/>
    </row>
    <row r="154" spans="1:8">
      <c r="A154" s="45" t="s">
        <v>111</v>
      </c>
      <c r="B154" s="43" t="s">
        <v>329</v>
      </c>
      <c r="H154" s="43"/>
    </row>
    <row r="155" spans="1:8">
      <c r="A155" s="43" t="s">
        <v>112</v>
      </c>
      <c r="B155" s="43" t="s">
        <v>113</v>
      </c>
      <c r="C155" s="46">
        <v>668.14</v>
      </c>
      <c r="D155" s="43" t="s">
        <v>114</v>
      </c>
      <c r="E155" s="43" t="s">
        <v>115</v>
      </c>
      <c r="F155" s="43"/>
      <c r="G155" s="43"/>
      <c r="H155" s="43">
        <f>1/19.62</f>
        <v>5.09683995922528E-2</v>
      </c>
    </row>
    <row r="156" spans="1:8">
      <c r="A156" s="43" t="s">
        <v>116</v>
      </c>
      <c r="B156" s="43" t="s">
        <v>145</v>
      </c>
      <c r="C156" s="46">
        <v>660.7</v>
      </c>
      <c r="D156" s="43" t="s">
        <v>114</v>
      </c>
      <c r="E156" s="47" t="s">
        <v>117</v>
      </c>
      <c r="F156" s="47">
        <v>120</v>
      </c>
      <c r="G156" s="43"/>
      <c r="H156" s="43">
        <f>0.5/19.62</f>
        <v>2.54841997961264E-2</v>
      </c>
    </row>
    <row r="157" spans="1:8">
      <c r="A157" s="43" t="s">
        <v>118</v>
      </c>
      <c r="B157" s="43" t="s">
        <v>12</v>
      </c>
      <c r="C157" s="48">
        <v>100</v>
      </c>
      <c r="D157" s="43" t="s">
        <v>114</v>
      </c>
      <c r="E157" s="47" t="s">
        <v>119</v>
      </c>
      <c r="F157" s="47">
        <v>100</v>
      </c>
      <c r="G157" s="43"/>
      <c r="H157" s="43">
        <f>C157/(C159^2*(C163)^(4/3))</f>
        <v>0.55325984525397098</v>
      </c>
    </row>
    <row r="158" spans="1:8">
      <c r="A158" s="43" t="s">
        <v>120</v>
      </c>
      <c r="B158" s="43" t="s">
        <v>121</v>
      </c>
      <c r="C158" s="48">
        <v>150</v>
      </c>
      <c r="D158" s="43" t="s">
        <v>122</v>
      </c>
      <c r="E158" s="47" t="s">
        <v>123</v>
      </c>
      <c r="F158" s="47">
        <v>90</v>
      </c>
      <c r="G158" s="43"/>
      <c r="H158" s="43">
        <f>SUM(H155:H157)</f>
        <v>0.62971244464235021</v>
      </c>
    </row>
    <row r="159" spans="1:8">
      <c r="A159" s="43" t="s">
        <v>124</v>
      </c>
      <c r="B159" s="48" t="s">
        <v>117</v>
      </c>
      <c r="C159" s="49">
        <v>120</v>
      </c>
      <c r="D159" s="43"/>
      <c r="E159" s="47" t="s">
        <v>125</v>
      </c>
      <c r="F159" s="47">
        <v>80</v>
      </c>
      <c r="G159" s="43"/>
      <c r="H159" s="43"/>
    </row>
    <row r="160" spans="1:8">
      <c r="A160" s="43" t="s">
        <v>126</v>
      </c>
      <c r="B160" s="43"/>
      <c r="C160" s="50">
        <f>+C155-C156</f>
        <v>7.4399999999999409</v>
      </c>
      <c r="D160" s="43" t="s">
        <v>114</v>
      </c>
      <c r="E160" s="47"/>
      <c r="F160" s="47"/>
      <c r="G160" s="43"/>
      <c r="H160" s="43"/>
    </row>
    <row r="161" spans="1:8">
      <c r="A161" s="43" t="s">
        <v>127</v>
      </c>
      <c r="B161" s="43" t="s">
        <v>44</v>
      </c>
      <c r="C161" s="51">
        <f>+PI()*(C158/1000)^2/4</f>
        <v>1.7671458676442587E-2</v>
      </c>
      <c r="D161" s="43" t="s">
        <v>114</v>
      </c>
      <c r="E161" s="43"/>
      <c r="F161" s="43"/>
      <c r="G161" s="43"/>
      <c r="H161" s="52"/>
    </row>
    <row r="162" spans="1:8">
      <c r="A162" s="43" t="s">
        <v>128</v>
      </c>
      <c r="B162" s="43" t="s">
        <v>129</v>
      </c>
      <c r="C162" s="51">
        <f>+PI()*C158/1000</f>
        <v>0.47123889803846897</v>
      </c>
      <c r="D162" s="43" t="s">
        <v>114</v>
      </c>
      <c r="E162" s="43"/>
      <c r="F162" s="43"/>
      <c r="G162" s="43"/>
      <c r="H162" s="43"/>
    </row>
    <row r="163" spans="1:8">
      <c r="A163" s="43" t="s">
        <v>130</v>
      </c>
      <c r="B163" s="43" t="s">
        <v>131</v>
      </c>
      <c r="C163" s="43">
        <f>+C161/C162</f>
        <v>3.7499999999999999E-2</v>
      </c>
      <c r="D163" s="43" t="s">
        <v>114</v>
      </c>
      <c r="E163" s="43"/>
      <c r="F163" s="43"/>
      <c r="G163" s="43"/>
      <c r="H163" s="43"/>
    </row>
    <row r="164" spans="1:8">
      <c r="A164" s="43" t="s">
        <v>132</v>
      </c>
      <c r="B164" s="43" t="s">
        <v>30</v>
      </c>
      <c r="C164" s="52">
        <f>((C155-C156)/H158)^0.5</f>
        <v>3.4372833132423493</v>
      </c>
      <c r="D164" s="43" t="s">
        <v>133</v>
      </c>
      <c r="E164" s="43"/>
      <c r="F164" s="43"/>
      <c r="G164" s="43"/>
      <c r="H164" s="43"/>
    </row>
    <row r="165" spans="1:8">
      <c r="A165" s="43" t="s">
        <v>134</v>
      </c>
      <c r="B165" s="43" t="s">
        <v>135</v>
      </c>
      <c r="C165" s="53">
        <f>+C164*C161</f>
        <v>6.0741810029187833E-2</v>
      </c>
      <c r="D165" s="45" t="s">
        <v>136</v>
      </c>
      <c r="E165" s="43"/>
      <c r="F165" s="43"/>
      <c r="G165" s="43"/>
      <c r="H165" s="43"/>
    </row>
    <row r="166" spans="1:8">
      <c r="A166" s="43"/>
      <c r="B166" s="43"/>
      <c r="C166" s="54">
        <f>C165*3600</f>
        <v>218.67051610507619</v>
      </c>
      <c r="D166" s="43" t="s">
        <v>137</v>
      </c>
      <c r="E166" s="43"/>
      <c r="F166" s="43"/>
      <c r="G166" s="43"/>
      <c r="H166" s="43"/>
    </row>
    <row r="167" spans="1:8">
      <c r="A167" s="43"/>
      <c r="B167" s="43"/>
      <c r="C167" s="54"/>
      <c r="D167" s="43"/>
      <c r="E167" s="43"/>
      <c r="F167" s="43"/>
      <c r="G167" s="43"/>
      <c r="H167" s="43"/>
    </row>
    <row r="168" spans="1:8">
      <c r="A168" s="43"/>
      <c r="B168" s="43"/>
      <c r="C168" s="54"/>
      <c r="D168" s="43"/>
      <c r="E168" s="43"/>
      <c r="F168" s="43"/>
      <c r="G168" s="43"/>
      <c r="H168" s="43"/>
    </row>
    <row r="169" spans="1:8">
      <c r="A169" s="43"/>
      <c r="B169" s="43"/>
      <c r="C169" s="54"/>
      <c r="D169" s="43"/>
      <c r="E169" s="43"/>
      <c r="F169" s="43"/>
      <c r="G169" s="43"/>
      <c r="H169" s="43"/>
    </row>
    <row r="170" spans="1:8">
      <c r="A170" s="43"/>
      <c r="B170" s="43"/>
      <c r="C170" s="54"/>
      <c r="D170" s="43"/>
      <c r="E170" s="43"/>
      <c r="F170" s="43"/>
      <c r="G170" s="43"/>
      <c r="H170" s="43"/>
    </row>
    <row r="171" spans="1:8">
      <c r="A171" s="43"/>
      <c r="B171" s="43"/>
      <c r="C171" s="54"/>
      <c r="D171" s="43"/>
      <c r="E171" s="43"/>
      <c r="F171" s="43"/>
      <c r="G171" s="43"/>
      <c r="H171" s="43"/>
    </row>
    <row r="172" spans="1:8">
      <c r="A172" s="43"/>
      <c r="B172" s="43"/>
      <c r="C172" s="54"/>
      <c r="D172" s="43"/>
      <c r="E172" s="43"/>
      <c r="F172" s="43"/>
      <c r="G172" s="43"/>
      <c r="H172" s="43"/>
    </row>
    <row r="173" spans="1:8">
      <c r="A173" s="43"/>
      <c r="B173" s="43"/>
      <c r="C173" s="54"/>
      <c r="D173" s="43"/>
      <c r="E173" s="43"/>
      <c r="F173" s="43"/>
      <c r="G173" s="43"/>
      <c r="H173" s="43"/>
    </row>
    <row r="174" spans="1:8">
      <c r="B174" s="2" t="s">
        <v>272</v>
      </c>
      <c r="C174" s="2"/>
      <c r="D174" s="2"/>
      <c r="E174" s="2"/>
      <c r="F174" s="2"/>
    </row>
    <row r="175" spans="1:8">
      <c r="B175" s="2" t="s">
        <v>330</v>
      </c>
      <c r="C175" s="2"/>
      <c r="D175" s="2"/>
      <c r="E175" s="2"/>
      <c r="F175" s="2"/>
    </row>
    <row r="176" spans="1:8">
      <c r="B176" s="43"/>
      <c r="C176" s="43"/>
      <c r="D176" s="43"/>
      <c r="E176" s="44"/>
      <c r="F176" s="43"/>
    </row>
    <row r="177" spans="1:8">
      <c r="A177" s="45" t="s">
        <v>111</v>
      </c>
      <c r="B177" s="43" t="s">
        <v>331</v>
      </c>
      <c r="H177" s="43"/>
    </row>
    <row r="178" spans="1:8">
      <c r="A178" s="43" t="s">
        <v>112</v>
      </c>
      <c r="B178" s="43" t="s">
        <v>113</v>
      </c>
      <c r="C178" s="46">
        <v>668.14</v>
      </c>
      <c r="D178" s="43" t="s">
        <v>114</v>
      </c>
      <c r="E178" s="43" t="s">
        <v>115</v>
      </c>
      <c r="F178" s="43"/>
      <c r="G178" s="43"/>
      <c r="H178" s="43">
        <f>1/19.62</f>
        <v>5.09683995922528E-2</v>
      </c>
    </row>
    <row r="179" spans="1:8">
      <c r="A179" s="43" t="s">
        <v>116</v>
      </c>
      <c r="B179" s="43" t="s">
        <v>332</v>
      </c>
      <c r="C179" s="46">
        <v>648.09</v>
      </c>
      <c r="D179" s="43" t="s">
        <v>114</v>
      </c>
      <c r="E179" s="47" t="s">
        <v>117</v>
      </c>
      <c r="F179" s="47">
        <v>120</v>
      </c>
      <c r="G179" s="43"/>
      <c r="H179" s="43">
        <f>0.5/19.62</f>
        <v>2.54841997961264E-2</v>
      </c>
    </row>
    <row r="180" spans="1:8">
      <c r="A180" s="43" t="s">
        <v>118</v>
      </c>
      <c r="B180" s="43" t="s">
        <v>12</v>
      </c>
      <c r="C180" s="48">
        <v>301</v>
      </c>
      <c r="D180" s="43" t="s">
        <v>114</v>
      </c>
      <c r="E180" s="47" t="s">
        <v>119</v>
      </c>
      <c r="F180" s="47">
        <v>100</v>
      </c>
      <c r="G180" s="43"/>
      <c r="H180" s="43">
        <f>C180/(C182^2*(C186)^(4/3))</f>
        <v>1.6653121342144528</v>
      </c>
    </row>
    <row r="181" spans="1:8">
      <c r="A181" s="43" t="s">
        <v>120</v>
      </c>
      <c r="B181" s="43" t="s">
        <v>121</v>
      </c>
      <c r="C181" s="48">
        <v>150</v>
      </c>
      <c r="D181" s="43" t="s">
        <v>122</v>
      </c>
      <c r="E181" s="47" t="s">
        <v>123</v>
      </c>
      <c r="F181" s="47">
        <v>90</v>
      </c>
      <c r="G181" s="43"/>
      <c r="H181" s="43">
        <f>SUM(H178:H180)</f>
        <v>1.7417647336028319</v>
      </c>
    </row>
    <row r="182" spans="1:8">
      <c r="A182" s="43" t="s">
        <v>124</v>
      </c>
      <c r="B182" s="48" t="s">
        <v>117</v>
      </c>
      <c r="C182" s="49">
        <v>120</v>
      </c>
      <c r="D182" s="43"/>
      <c r="E182" s="47" t="s">
        <v>125</v>
      </c>
      <c r="F182" s="47">
        <v>80</v>
      </c>
      <c r="G182" s="43"/>
      <c r="H182" s="43"/>
    </row>
    <row r="183" spans="1:8">
      <c r="A183" s="43" t="s">
        <v>126</v>
      </c>
      <c r="B183" s="43"/>
      <c r="C183" s="50">
        <f>+C178-C179</f>
        <v>20.049999999999955</v>
      </c>
      <c r="D183" s="43" t="s">
        <v>114</v>
      </c>
      <c r="E183" s="47"/>
      <c r="F183" s="47"/>
      <c r="G183" s="43"/>
      <c r="H183" s="43"/>
    </row>
    <row r="184" spans="1:8">
      <c r="A184" s="43" t="s">
        <v>127</v>
      </c>
      <c r="B184" s="43" t="s">
        <v>44</v>
      </c>
      <c r="C184" s="51">
        <f>+PI()*(C181/1000)^2/4</f>
        <v>1.7671458676442587E-2</v>
      </c>
      <c r="D184" s="43" t="s">
        <v>114</v>
      </c>
      <c r="E184" s="43"/>
      <c r="F184" s="43"/>
      <c r="G184" s="43"/>
      <c r="H184" s="52"/>
    </row>
    <row r="185" spans="1:8">
      <c r="A185" s="43" t="s">
        <v>128</v>
      </c>
      <c r="B185" s="43" t="s">
        <v>129</v>
      </c>
      <c r="C185" s="51">
        <f>+PI()*C181/1000</f>
        <v>0.47123889803846897</v>
      </c>
      <c r="D185" s="43" t="s">
        <v>114</v>
      </c>
      <c r="E185" s="43"/>
      <c r="F185" s="43"/>
      <c r="G185" s="43"/>
      <c r="H185" s="43"/>
    </row>
    <row r="186" spans="1:8">
      <c r="A186" s="43" t="s">
        <v>130</v>
      </c>
      <c r="B186" s="43" t="s">
        <v>131</v>
      </c>
      <c r="C186" s="43">
        <f>+C184/C185</f>
        <v>3.7499999999999999E-2</v>
      </c>
      <c r="D186" s="43" t="s">
        <v>114</v>
      </c>
      <c r="E186" s="43"/>
      <c r="F186" s="43"/>
      <c r="G186" s="43"/>
      <c r="H186" s="43"/>
    </row>
    <row r="187" spans="1:8">
      <c r="A187" s="43" t="s">
        <v>132</v>
      </c>
      <c r="B187" s="43" t="s">
        <v>30</v>
      </c>
      <c r="C187" s="52">
        <f>((C178-C179)/H181)^0.5</f>
        <v>3.3928326752363986</v>
      </c>
      <c r="D187" s="43" t="s">
        <v>133</v>
      </c>
      <c r="E187" s="43"/>
      <c r="F187" s="43"/>
      <c r="G187" s="43"/>
      <c r="H187" s="43"/>
    </row>
    <row r="188" spans="1:8">
      <c r="A188" s="43" t="s">
        <v>134</v>
      </c>
      <c r="B188" s="43" t="s">
        <v>135</v>
      </c>
      <c r="C188" s="53">
        <f>+C187*C184</f>
        <v>5.9956302416524172E-2</v>
      </c>
      <c r="D188" s="45" t="s">
        <v>136</v>
      </c>
      <c r="E188" s="43"/>
      <c r="F188" s="43"/>
      <c r="G188" s="43"/>
      <c r="H188" s="43"/>
    </row>
    <row r="189" spans="1:8">
      <c r="A189" s="43"/>
      <c r="B189" s="43"/>
      <c r="C189" s="54">
        <f>C188*3600</f>
        <v>215.84268869948701</v>
      </c>
      <c r="D189" s="43" t="s">
        <v>137</v>
      </c>
      <c r="E189" s="43"/>
      <c r="F189" s="43"/>
      <c r="G189" s="43"/>
      <c r="H189" s="43"/>
    </row>
    <row r="190" spans="1:8">
      <c r="A190" s="43"/>
      <c r="B190" s="43"/>
      <c r="C190" s="54"/>
      <c r="D190" s="43"/>
      <c r="E190" s="43"/>
      <c r="F190" s="43"/>
      <c r="G190" s="43"/>
      <c r="H190" s="43"/>
    </row>
    <row r="191" spans="1:8">
      <c r="A191" s="43"/>
      <c r="B191" s="43"/>
      <c r="C191" s="54"/>
      <c r="D191" s="43"/>
      <c r="E191" s="43"/>
      <c r="F191" s="43"/>
      <c r="G191" s="43"/>
      <c r="H191" s="43"/>
    </row>
    <row r="192" spans="1:8">
      <c r="A192" s="43"/>
      <c r="B192" s="43"/>
      <c r="C192" s="54"/>
      <c r="D192" s="43"/>
      <c r="E192" s="43"/>
      <c r="F192" s="43"/>
      <c r="G192" s="43"/>
      <c r="H192" s="43"/>
    </row>
    <row r="193" spans="1:8">
      <c r="A193" s="43"/>
      <c r="B193" s="43"/>
      <c r="C193" s="54"/>
      <c r="D193" s="43"/>
      <c r="E193" s="43"/>
      <c r="F193" s="43"/>
      <c r="G193" s="43"/>
      <c r="H193" s="43"/>
    </row>
    <row r="194" spans="1:8">
      <c r="A194" s="43"/>
      <c r="B194" s="43"/>
      <c r="C194" s="54"/>
      <c r="D194" s="43"/>
      <c r="E194" s="43"/>
      <c r="F194" s="43"/>
      <c r="G194" s="43"/>
      <c r="H194" s="43"/>
    </row>
    <row r="195" spans="1:8">
      <c r="A195" s="43"/>
      <c r="B195" s="43"/>
      <c r="C195" s="54"/>
      <c r="D195" s="43"/>
      <c r="E195" s="43"/>
      <c r="F195" s="43"/>
      <c r="G195" s="43"/>
      <c r="H195" s="43"/>
    </row>
    <row r="196" spans="1:8">
      <c r="A196" s="43"/>
      <c r="B196" s="43"/>
      <c r="C196" s="54"/>
      <c r="D196" s="43"/>
      <c r="E196" s="43"/>
      <c r="F196" s="43"/>
      <c r="G196" s="43"/>
      <c r="H196" s="43"/>
    </row>
    <row r="197" spans="1:8">
      <c r="A197" s="43"/>
      <c r="B197" s="43"/>
      <c r="C197" s="54"/>
      <c r="D197" s="43"/>
      <c r="E197" s="43"/>
      <c r="F197" s="43"/>
      <c r="G197" s="43"/>
      <c r="H197" s="43"/>
    </row>
    <row r="198" spans="1:8">
      <c r="A198" s="43"/>
      <c r="B198" s="43"/>
      <c r="C198" s="54"/>
      <c r="D198" s="43"/>
      <c r="E198" s="43"/>
      <c r="F198" s="43"/>
      <c r="G198" s="43"/>
      <c r="H198" s="43"/>
    </row>
    <row r="199" spans="1:8">
      <c r="A199" s="43"/>
      <c r="B199" s="43"/>
      <c r="C199" s="54"/>
      <c r="D199" s="43"/>
      <c r="E199" s="43"/>
      <c r="F199" s="43"/>
      <c r="G199" s="43"/>
      <c r="H199" s="43"/>
    </row>
    <row r="200" spans="1:8">
      <c r="A200" s="43"/>
      <c r="B200" s="43"/>
      <c r="C200" s="54"/>
      <c r="D200" s="43"/>
      <c r="E200" s="43"/>
      <c r="F200" s="43"/>
      <c r="G200" s="43"/>
      <c r="H200" s="43"/>
    </row>
    <row r="201" spans="1:8">
      <c r="B201" s="2" t="s">
        <v>273</v>
      </c>
      <c r="C201" s="2"/>
      <c r="D201" s="2"/>
      <c r="E201" s="2"/>
      <c r="F201" s="2"/>
    </row>
    <row r="202" spans="1:8">
      <c r="B202" s="2" t="s">
        <v>110</v>
      </c>
      <c r="C202" s="2"/>
      <c r="D202" s="2"/>
      <c r="E202" s="2"/>
      <c r="F202" s="2"/>
    </row>
    <row r="203" spans="1:8">
      <c r="B203" s="43"/>
      <c r="C203" s="43"/>
      <c r="D203" s="43"/>
      <c r="E203" s="44"/>
      <c r="F203" s="43"/>
    </row>
    <row r="204" spans="1:8">
      <c r="A204" s="45" t="s">
        <v>111</v>
      </c>
      <c r="B204" s="43" t="s">
        <v>274</v>
      </c>
      <c r="H204" s="43"/>
    </row>
    <row r="205" spans="1:8">
      <c r="A205" s="43" t="s">
        <v>112</v>
      </c>
      <c r="B205" s="43" t="s">
        <v>113</v>
      </c>
      <c r="C205" s="46">
        <v>648.09</v>
      </c>
      <c r="D205" s="43" t="s">
        <v>114</v>
      </c>
      <c r="E205" s="43" t="s">
        <v>115</v>
      </c>
      <c r="F205" s="43"/>
      <c r="G205" s="43"/>
      <c r="H205" s="43">
        <f>1/19.62</f>
        <v>5.09683995922528E-2</v>
      </c>
    </row>
    <row r="206" spans="1:8">
      <c r="A206" s="43" t="s">
        <v>116</v>
      </c>
      <c r="B206" s="43" t="s">
        <v>333</v>
      </c>
      <c r="C206" s="46">
        <v>640</v>
      </c>
      <c r="D206" s="43" t="s">
        <v>114</v>
      </c>
      <c r="E206" s="47" t="s">
        <v>117</v>
      </c>
      <c r="F206" s="47">
        <v>120</v>
      </c>
      <c r="G206" s="43"/>
      <c r="H206" s="43">
        <f>0.5/19.62</f>
        <v>2.54841997961264E-2</v>
      </c>
    </row>
    <row r="207" spans="1:8">
      <c r="A207" s="43" t="s">
        <v>118</v>
      </c>
      <c r="B207" s="43" t="s">
        <v>12</v>
      </c>
      <c r="C207" s="48">
        <v>110</v>
      </c>
      <c r="D207" s="43" t="s">
        <v>114</v>
      </c>
      <c r="E207" s="47" t="s">
        <v>119</v>
      </c>
      <c r="F207" s="47">
        <v>100</v>
      </c>
      <c r="G207" s="43"/>
      <c r="H207" s="43">
        <f>C207/(C209^2*(C213)^(4/3))</f>
        <v>0.60858582977936815</v>
      </c>
    </row>
    <row r="208" spans="1:8">
      <c r="A208" s="43" t="s">
        <v>120</v>
      </c>
      <c r="B208" s="43" t="s">
        <v>121</v>
      </c>
      <c r="C208" s="48">
        <v>150</v>
      </c>
      <c r="D208" s="43" t="s">
        <v>122</v>
      </c>
      <c r="E208" s="47" t="s">
        <v>123</v>
      </c>
      <c r="F208" s="47">
        <v>90</v>
      </c>
      <c r="G208" s="43"/>
      <c r="H208" s="43">
        <f>SUM(H205:H207)</f>
        <v>0.68503842916774738</v>
      </c>
    </row>
    <row r="209" spans="1:8">
      <c r="A209" s="43" t="s">
        <v>124</v>
      </c>
      <c r="B209" s="48" t="s">
        <v>117</v>
      </c>
      <c r="C209" s="49">
        <v>120</v>
      </c>
      <c r="D209" s="43"/>
      <c r="E209" s="47" t="s">
        <v>125</v>
      </c>
      <c r="F209" s="47">
        <v>80</v>
      </c>
      <c r="G209" s="43"/>
      <c r="H209" s="43"/>
    </row>
    <row r="210" spans="1:8">
      <c r="A210" s="43" t="s">
        <v>126</v>
      </c>
      <c r="B210" s="43"/>
      <c r="C210" s="50">
        <f>+C205-C206</f>
        <v>8.0900000000000318</v>
      </c>
      <c r="D210" s="43" t="s">
        <v>114</v>
      </c>
      <c r="E210" s="47"/>
      <c r="F210" s="47"/>
      <c r="G210" s="43"/>
      <c r="H210" s="43"/>
    </row>
    <row r="211" spans="1:8">
      <c r="A211" s="43" t="s">
        <v>127</v>
      </c>
      <c r="B211" s="43" t="s">
        <v>44</v>
      </c>
      <c r="C211" s="51">
        <f>+PI()*(C208/1000)^2/4</f>
        <v>1.7671458676442587E-2</v>
      </c>
      <c r="D211" s="43" t="s">
        <v>114</v>
      </c>
      <c r="E211" s="43"/>
      <c r="F211" s="43"/>
      <c r="G211" s="43"/>
      <c r="H211" s="52"/>
    </row>
    <row r="212" spans="1:8">
      <c r="A212" s="43" t="s">
        <v>128</v>
      </c>
      <c r="B212" s="43" t="s">
        <v>129</v>
      </c>
      <c r="C212" s="51">
        <f>+PI()*C208/1000</f>
        <v>0.47123889803846897</v>
      </c>
      <c r="D212" s="43" t="s">
        <v>114</v>
      </c>
      <c r="E212" s="43"/>
      <c r="F212" s="43"/>
      <c r="G212" s="43"/>
      <c r="H212" s="43"/>
    </row>
    <row r="213" spans="1:8">
      <c r="A213" s="43" t="s">
        <v>130</v>
      </c>
      <c r="B213" s="43" t="s">
        <v>131</v>
      </c>
      <c r="C213" s="43">
        <f>+C211/C212</f>
        <v>3.7499999999999999E-2</v>
      </c>
      <c r="D213" s="43" t="s">
        <v>114</v>
      </c>
      <c r="E213" s="43"/>
      <c r="F213" s="43"/>
      <c r="G213" s="43"/>
      <c r="H213" s="43"/>
    </row>
    <row r="214" spans="1:8">
      <c r="A214" s="43" t="s">
        <v>132</v>
      </c>
      <c r="B214" s="43" t="s">
        <v>30</v>
      </c>
      <c r="C214" s="52">
        <f>((C205-C206)/H208)^0.5</f>
        <v>3.4365035210913502</v>
      </c>
      <c r="D214" s="43" t="s">
        <v>133</v>
      </c>
      <c r="E214" s="43"/>
      <c r="F214" s="43"/>
      <c r="G214" s="43"/>
      <c r="H214" s="43"/>
    </row>
    <row r="215" spans="1:8">
      <c r="A215" s="43" t="s">
        <v>134</v>
      </c>
      <c r="B215" s="43" t="s">
        <v>135</v>
      </c>
      <c r="C215" s="53">
        <f>+C214*C211</f>
        <v>6.0728029964415238E-2</v>
      </c>
      <c r="D215" s="45" t="s">
        <v>136</v>
      </c>
      <c r="E215" s="43"/>
      <c r="F215" s="43"/>
      <c r="G215" s="43"/>
      <c r="H215" s="43"/>
    </row>
    <row r="216" spans="1:8">
      <c r="A216" s="43"/>
      <c r="B216" s="43"/>
      <c r="C216" s="54">
        <f>C215*3600</f>
        <v>218.62090787189484</v>
      </c>
      <c r="D216" s="43" t="s">
        <v>137</v>
      </c>
      <c r="E216" s="43"/>
      <c r="F216" s="43"/>
      <c r="G216" s="43"/>
      <c r="H216" s="43"/>
    </row>
    <row r="217" spans="1:8">
      <c r="A217" s="43"/>
      <c r="B217" s="43"/>
      <c r="C217" s="54"/>
      <c r="D217" s="43"/>
      <c r="E217" s="43"/>
      <c r="F217" s="43"/>
      <c r="G217" s="43"/>
      <c r="H217" s="43"/>
    </row>
    <row r="218" spans="1:8">
      <c r="A218" s="43"/>
      <c r="B218" s="43"/>
      <c r="C218" s="54"/>
      <c r="D218" s="43"/>
      <c r="E218" s="43"/>
      <c r="F218" s="43"/>
      <c r="G218" s="43"/>
      <c r="H218" s="43"/>
    </row>
    <row r="219" spans="1:8">
      <c r="A219" s="43"/>
      <c r="B219" s="43"/>
      <c r="C219" s="54"/>
      <c r="D219" s="43"/>
      <c r="E219" s="43"/>
      <c r="F219" s="43"/>
      <c r="G219" s="43"/>
      <c r="H219" s="43"/>
    </row>
    <row r="220" spans="1:8">
      <c r="A220" s="43"/>
      <c r="B220" s="43"/>
      <c r="C220" s="54"/>
      <c r="D220" s="43"/>
      <c r="E220" s="43"/>
      <c r="F220" s="43"/>
      <c r="G220" s="43"/>
      <c r="H220" s="43"/>
    </row>
    <row r="221" spans="1:8">
      <c r="A221" s="43"/>
      <c r="B221" s="43"/>
      <c r="C221" s="54"/>
      <c r="D221" s="43"/>
      <c r="E221" s="43"/>
      <c r="F221" s="43"/>
      <c r="G221" s="43"/>
      <c r="H221" s="43"/>
    </row>
    <row r="222" spans="1:8">
      <c r="A222" s="43"/>
      <c r="B222" s="43"/>
      <c r="C222" s="54"/>
      <c r="D222" s="43"/>
      <c r="E222" s="43"/>
      <c r="F222" s="43"/>
      <c r="G222" s="43"/>
      <c r="H222" s="43"/>
    </row>
    <row r="223" spans="1:8">
      <c r="A223" s="43"/>
      <c r="B223" s="43"/>
      <c r="C223" s="54"/>
      <c r="D223" s="43"/>
      <c r="E223" s="43"/>
      <c r="F223" s="43"/>
      <c r="G223" s="43"/>
      <c r="H223" s="43"/>
    </row>
    <row r="224" spans="1:8">
      <c r="B224" s="2" t="s">
        <v>272</v>
      </c>
      <c r="C224" s="2"/>
      <c r="D224" s="2"/>
      <c r="E224" s="2"/>
      <c r="F224" s="2"/>
    </row>
    <row r="225" spans="1:8">
      <c r="B225" s="2" t="s">
        <v>275</v>
      </c>
      <c r="C225" s="2"/>
      <c r="D225" s="2"/>
      <c r="E225" s="2"/>
      <c r="F225" s="2"/>
    </row>
    <row r="226" spans="1:8">
      <c r="B226" s="43"/>
      <c r="C226" s="43"/>
      <c r="D226" s="43"/>
      <c r="E226" s="44"/>
      <c r="F226" s="43"/>
    </row>
    <row r="227" spans="1:8">
      <c r="A227" s="45" t="s">
        <v>111</v>
      </c>
      <c r="B227" s="43" t="s">
        <v>334</v>
      </c>
      <c r="H227" s="43"/>
    </row>
    <row r="228" spans="1:8">
      <c r="A228" s="43" t="s">
        <v>112</v>
      </c>
      <c r="B228" s="43" t="s">
        <v>113</v>
      </c>
      <c r="C228" s="46">
        <v>648.09</v>
      </c>
      <c r="D228" s="43" t="s">
        <v>114</v>
      </c>
      <c r="E228" s="43" t="s">
        <v>115</v>
      </c>
      <c r="F228" s="43"/>
      <c r="G228" s="43"/>
      <c r="H228" s="43">
        <f>1/19.62</f>
        <v>5.09683995922528E-2</v>
      </c>
    </row>
    <row r="229" spans="1:8">
      <c r="A229" s="43" t="s">
        <v>116</v>
      </c>
      <c r="B229" s="43" t="s">
        <v>335</v>
      </c>
      <c r="C229" s="46">
        <v>641.4</v>
      </c>
      <c r="D229" s="43" t="s">
        <v>114</v>
      </c>
      <c r="E229" s="47" t="s">
        <v>117</v>
      </c>
      <c r="F229" s="47">
        <v>120</v>
      </c>
      <c r="G229" s="43"/>
      <c r="H229" s="43">
        <f>0.5/19.62</f>
        <v>2.54841997961264E-2</v>
      </c>
    </row>
    <row r="230" spans="1:8">
      <c r="A230" s="43" t="s">
        <v>118</v>
      </c>
      <c r="B230" s="43" t="s">
        <v>12</v>
      </c>
      <c r="C230" s="48">
        <v>142</v>
      </c>
      <c r="D230" s="43" t="s">
        <v>114</v>
      </c>
      <c r="E230" s="47" t="s">
        <v>119</v>
      </c>
      <c r="F230" s="47">
        <v>100</v>
      </c>
      <c r="G230" s="43"/>
      <c r="H230" s="43">
        <f>C230/(C232^2*(C236)^(4/3))</f>
        <v>0.53534347438399521</v>
      </c>
    </row>
    <row r="231" spans="1:8">
      <c r="A231" s="43" t="s">
        <v>120</v>
      </c>
      <c r="B231" s="43" t="s">
        <v>121</v>
      </c>
      <c r="C231" s="48">
        <v>200</v>
      </c>
      <c r="D231" s="43" t="s">
        <v>122</v>
      </c>
      <c r="E231" s="47" t="s">
        <v>123</v>
      </c>
      <c r="F231" s="47">
        <v>90</v>
      </c>
      <c r="G231" s="43"/>
      <c r="H231" s="43">
        <f>SUM(H228:H230)</f>
        <v>0.61179607377237444</v>
      </c>
    </row>
    <row r="232" spans="1:8">
      <c r="A232" s="43" t="s">
        <v>124</v>
      </c>
      <c r="B232" s="48" t="s">
        <v>117</v>
      </c>
      <c r="C232" s="49">
        <v>120</v>
      </c>
      <c r="D232" s="43"/>
      <c r="E232" s="47" t="s">
        <v>125</v>
      </c>
      <c r="F232" s="47">
        <v>80</v>
      </c>
      <c r="G232" s="43"/>
      <c r="H232" s="43"/>
    </row>
    <row r="233" spans="1:8">
      <c r="A233" s="43" t="s">
        <v>126</v>
      </c>
      <c r="B233" s="43"/>
      <c r="C233" s="50">
        <f>+C228-C229</f>
        <v>6.6900000000000546</v>
      </c>
      <c r="D233" s="43" t="s">
        <v>114</v>
      </c>
      <c r="E233" s="47"/>
      <c r="F233" s="47"/>
      <c r="G233" s="43"/>
      <c r="H233" s="43"/>
    </row>
    <row r="234" spans="1:8">
      <c r="A234" s="43" t="s">
        <v>127</v>
      </c>
      <c r="B234" s="43" t="s">
        <v>44</v>
      </c>
      <c r="C234" s="51">
        <f>+PI()*(C231/1000)^2/4</f>
        <v>3.1415926535897934E-2</v>
      </c>
      <c r="D234" s="43" t="s">
        <v>114</v>
      </c>
      <c r="E234" s="43"/>
      <c r="F234" s="43"/>
      <c r="G234" s="43"/>
      <c r="H234" s="52"/>
    </row>
    <row r="235" spans="1:8">
      <c r="A235" s="43" t="s">
        <v>128</v>
      </c>
      <c r="B235" s="43" t="s">
        <v>129</v>
      </c>
      <c r="C235" s="51">
        <f>+PI()*C231/1000</f>
        <v>0.62831853071795862</v>
      </c>
      <c r="D235" s="43" t="s">
        <v>114</v>
      </c>
      <c r="E235" s="43"/>
      <c r="F235" s="43"/>
      <c r="G235" s="43"/>
      <c r="H235" s="43"/>
    </row>
    <row r="236" spans="1:8">
      <c r="A236" s="43" t="s">
        <v>130</v>
      </c>
      <c r="B236" s="43" t="s">
        <v>131</v>
      </c>
      <c r="C236" s="43">
        <f>+C234/C235</f>
        <v>0.05</v>
      </c>
      <c r="D236" s="43" t="s">
        <v>114</v>
      </c>
      <c r="E236" s="43"/>
      <c r="F236" s="43"/>
      <c r="G236" s="43"/>
      <c r="H236" s="43"/>
    </row>
    <row r="237" spans="1:8">
      <c r="A237" s="43" t="s">
        <v>132</v>
      </c>
      <c r="B237" s="43" t="s">
        <v>30</v>
      </c>
      <c r="C237" s="52">
        <f>((C228-C229)/H231)^0.5</f>
        <v>3.3068136077334458</v>
      </c>
      <c r="D237" s="43" t="s">
        <v>133</v>
      </c>
      <c r="E237" s="43"/>
      <c r="F237" s="43"/>
      <c r="G237" s="43"/>
      <c r="H237" s="43"/>
    </row>
    <row r="238" spans="1:8">
      <c r="A238" s="43" t="s">
        <v>134</v>
      </c>
      <c r="B238" s="43" t="s">
        <v>135</v>
      </c>
      <c r="C238" s="53">
        <f>+C237*C234</f>
        <v>0.10388661336846154</v>
      </c>
      <c r="D238" s="45" t="s">
        <v>136</v>
      </c>
      <c r="E238" s="43"/>
      <c r="F238" s="43"/>
      <c r="G238" s="43"/>
      <c r="H238" s="43"/>
    </row>
    <row r="239" spans="1:8">
      <c r="A239" s="43"/>
      <c r="B239" s="43"/>
      <c r="C239" s="54">
        <f>C238*3600</f>
        <v>373.99180812646154</v>
      </c>
      <c r="D239" s="43" t="s">
        <v>137</v>
      </c>
      <c r="E239" s="43"/>
      <c r="F239" s="43"/>
      <c r="G239" s="43"/>
      <c r="H239" s="43"/>
    </row>
    <row r="240" spans="1:8">
      <c r="A240" s="43"/>
      <c r="B240" s="43"/>
      <c r="C240" s="54"/>
      <c r="D240" s="43"/>
      <c r="E240" s="43"/>
      <c r="F240" s="43"/>
      <c r="G240" s="43"/>
      <c r="H240" s="43"/>
    </row>
    <row r="241" spans="1:11">
      <c r="A241" s="43"/>
      <c r="B241" s="43"/>
      <c r="C241" s="54"/>
      <c r="D241" s="43"/>
      <c r="E241" s="43"/>
      <c r="F241" s="43"/>
      <c r="G241" s="43"/>
      <c r="H241" s="43"/>
    </row>
    <row r="242" spans="1:11">
      <c r="A242" s="43"/>
      <c r="B242" s="43"/>
      <c r="C242" s="54"/>
      <c r="D242" s="43"/>
      <c r="E242" s="43"/>
      <c r="F242" s="43"/>
      <c r="G242" s="43"/>
      <c r="H242" s="43"/>
    </row>
    <row r="243" spans="1:11">
      <c r="A243" s="43"/>
      <c r="B243" s="43"/>
      <c r="C243" s="54"/>
      <c r="D243" s="43"/>
      <c r="E243" s="43"/>
      <c r="F243" s="43"/>
      <c r="G243" s="43"/>
      <c r="H243" s="43"/>
    </row>
    <row r="244" spans="1:11">
      <c r="A244" s="43"/>
      <c r="B244" s="43"/>
      <c r="C244" s="54"/>
      <c r="D244" s="43"/>
      <c r="E244" s="43"/>
      <c r="F244" s="43"/>
      <c r="G244" s="43"/>
      <c r="H244" s="43"/>
    </row>
    <row r="245" spans="1:11">
      <c r="A245" s="43"/>
      <c r="B245" s="43"/>
      <c r="C245" s="54"/>
      <c r="D245" s="43"/>
      <c r="E245" s="43"/>
      <c r="F245" s="43"/>
      <c r="G245" s="43"/>
      <c r="H245" s="43"/>
    </row>
    <row r="246" spans="1:11">
      <c r="A246" s="43"/>
      <c r="B246" s="43"/>
      <c r="C246" s="54"/>
      <c r="D246" s="43"/>
      <c r="E246" s="43"/>
      <c r="F246" s="43"/>
      <c r="G246" s="43"/>
      <c r="H246" s="43"/>
    </row>
    <row r="247" spans="1:11">
      <c r="A247" s="43"/>
      <c r="B247" s="43"/>
      <c r="C247" s="54"/>
      <c r="D247" s="43"/>
      <c r="E247" s="43"/>
      <c r="F247" s="43"/>
      <c r="G247" s="43"/>
      <c r="H247" s="43"/>
    </row>
    <row r="248" spans="1:11">
      <c r="A248" s="43"/>
      <c r="B248" s="43"/>
      <c r="C248" s="54"/>
      <c r="D248" s="43"/>
      <c r="E248" s="43"/>
      <c r="F248" s="43"/>
      <c r="G248" s="43"/>
      <c r="H248" s="43"/>
    </row>
    <row r="249" spans="1:11">
      <c r="A249" s="43"/>
      <c r="B249" s="43"/>
      <c r="C249" s="54"/>
      <c r="D249" s="43"/>
      <c r="E249" s="43"/>
      <c r="F249" s="43"/>
      <c r="G249" s="43"/>
      <c r="H249" s="43"/>
    </row>
    <row r="250" spans="1:11">
      <c r="A250" s="43"/>
      <c r="B250" s="43"/>
      <c r="C250" s="54"/>
      <c r="D250" s="43"/>
      <c r="E250" s="43"/>
      <c r="F250" s="43"/>
      <c r="G250" s="43"/>
      <c r="H250" s="43"/>
    </row>
    <row r="251" spans="1:11">
      <c r="B251" s="2" t="s">
        <v>276</v>
      </c>
      <c r="C251" s="2"/>
      <c r="D251" s="2"/>
      <c r="E251" s="2"/>
      <c r="F251" s="2"/>
    </row>
    <row r="252" spans="1:11">
      <c r="B252" s="2" t="s">
        <v>277</v>
      </c>
      <c r="C252" s="2"/>
      <c r="D252" s="2"/>
      <c r="E252" s="2"/>
      <c r="F252" s="2"/>
    </row>
    <row r="253" spans="1:11">
      <c r="B253" s="43"/>
      <c r="C253" s="43"/>
      <c r="D253" s="43"/>
      <c r="E253" s="44"/>
      <c r="F253" s="43"/>
    </row>
    <row r="254" spans="1:11">
      <c r="A254" s="45" t="s">
        <v>111</v>
      </c>
      <c r="B254" s="43" t="s">
        <v>278</v>
      </c>
      <c r="H254" s="43"/>
    </row>
    <row r="255" spans="1:11">
      <c r="A255" s="43" t="s">
        <v>112</v>
      </c>
      <c r="B255" s="43" t="s">
        <v>113</v>
      </c>
      <c r="C255" s="46">
        <v>683.97</v>
      </c>
      <c r="D255" s="43" t="s">
        <v>114</v>
      </c>
      <c r="E255" s="43" t="s">
        <v>115</v>
      </c>
      <c r="F255" s="43"/>
      <c r="G255" s="43"/>
      <c r="H255" s="43">
        <f>1/19.62</f>
        <v>5.09683995922528E-2</v>
      </c>
    </row>
    <row r="256" spans="1:11">
      <c r="A256" s="43" t="s">
        <v>116</v>
      </c>
      <c r="B256" s="43" t="s">
        <v>145</v>
      </c>
      <c r="C256" s="46">
        <v>669.36</v>
      </c>
      <c r="D256" s="43" t="s">
        <v>114</v>
      </c>
      <c r="E256" s="47" t="s">
        <v>117</v>
      </c>
      <c r="F256" s="47">
        <v>120</v>
      </c>
      <c r="G256" s="43"/>
      <c r="H256" s="43">
        <f>0.5/19.62</f>
        <v>2.54841997961264E-2</v>
      </c>
      <c r="K256" s="117"/>
    </row>
    <row r="257" spans="1:8">
      <c r="A257" s="43" t="s">
        <v>118</v>
      </c>
      <c r="B257" s="43" t="s">
        <v>12</v>
      </c>
      <c r="C257" s="48">
        <v>168</v>
      </c>
      <c r="D257" s="43" t="s">
        <v>114</v>
      </c>
      <c r="E257" s="47" t="s">
        <v>119</v>
      </c>
      <c r="F257" s="47">
        <v>100</v>
      </c>
      <c r="G257" s="43"/>
      <c r="H257" s="43">
        <f>C257/(C259^2*(C263)^(4/3))</f>
        <v>1.1852594521362556</v>
      </c>
    </row>
    <row r="258" spans="1:8">
      <c r="A258" s="43" t="s">
        <v>120</v>
      </c>
      <c r="B258" s="43" t="s">
        <v>121</v>
      </c>
      <c r="C258" s="48">
        <v>125</v>
      </c>
      <c r="D258" s="43" t="s">
        <v>122</v>
      </c>
      <c r="E258" s="47" t="s">
        <v>123</v>
      </c>
      <c r="F258" s="47">
        <v>90</v>
      </c>
      <c r="G258" s="43"/>
      <c r="H258" s="43">
        <f>SUM(H255:H257)</f>
        <v>1.2617120515246347</v>
      </c>
    </row>
    <row r="259" spans="1:8">
      <c r="A259" s="43" t="s">
        <v>124</v>
      </c>
      <c r="B259" s="48" t="s">
        <v>117</v>
      </c>
      <c r="C259" s="49">
        <v>120</v>
      </c>
      <c r="D259" s="43"/>
      <c r="E259" s="47" t="s">
        <v>125</v>
      </c>
      <c r="F259" s="47">
        <v>80</v>
      </c>
      <c r="G259" s="43"/>
      <c r="H259" s="43"/>
    </row>
    <row r="260" spans="1:8">
      <c r="A260" s="43" t="s">
        <v>126</v>
      </c>
      <c r="B260" s="43"/>
      <c r="C260" s="50">
        <f>+C255-C256</f>
        <v>14.610000000000014</v>
      </c>
      <c r="D260" s="43" t="s">
        <v>114</v>
      </c>
      <c r="E260" s="47"/>
      <c r="F260" s="47"/>
      <c r="G260" s="43"/>
      <c r="H260" s="43"/>
    </row>
    <row r="261" spans="1:8">
      <c r="A261" s="43" t="s">
        <v>127</v>
      </c>
      <c r="B261" s="43" t="s">
        <v>44</v>
      </c>
      <c r="C261" s="51">
        <f>+PI()*(C258/1000)^2/4</f>
        <v>1.2271846303085129E-2</v>
      </c>
      <c r="D261" s="43" t="s">
        <v>114</v>
      </c>
      <c r="E261" s="43"/>
      <c r="F261" s="43"/>
      <c r="G261" s="43"/>
      <c r="H261" s="52"/>
    </row>
    <row r="262" spans="1:8">
      <c r="A262" s="43" t="s">
        <v>128</v>
      </c>
      <c r="B262" s="43" t="s">
        <v>129</v>
      </c>
      <c r="C262" s="51">
        <f>+PI()*C258/1000</f>
        <v>0.39269908169872414</v>
      </c>
      <c r="D262" s="43" t="s">
        <v>114</v>
      </c>
      <c r="E262" s="43"/>
      <c r="F262" s="43"/>
      <c r="G262" s="43"/>
      <c r="H262" s="43"/>
    </row>
    <row r="263" spans="1:8">
      <c r="A263" s="43" t="s">
        <v>130</v>
      </c>
      <c r="B263" s="43" t="s">
        <v>131</v>
      </c>
      <c r="C263" s="43">
        <f>+C261/C262</f>
        <v>3.125E-2</v>
      </c>
      <c r="D263" s="43" t="s">
        <v>114</v>
      </c>
      <c r="E263" s="43"/>
      <c r="F263" s="43"/>
      <c r="G263" s="43"/>
      <c r="H263" s="43"/>
    </row>
    <row r="264" spans="1:8">
      <c r="A264" s="43" t="s">
        <v>132</v>
      </c>
      <c r="B264" s="43" t="s">
        <v>30</v>
      </c>
      <c r="C264" s="52">
        <f>((C255-C256)/H258)^0.5</f>
        <v>3.4028670559019165</v>
      </c>
      <c r="D264" s="43" t="s">
        <v>133</v>
      </c>
      <c r="E264" s="43"/>
      <c r="F264" s="43"/>
      <c r="G264" s="43"/>
      <c r="H264" s="43"/>
    </row>
    <row r="265" spans="1:8">
      <c r="A265" s="43" t="s">
        <v>134</v>
      </c>
      <c r="B265" s="43" t="s">
        <v>135</v>
      </c>
      <c r="C265" s="53">
        <f>+C264*C261</f>
        <v>4.1759461499860109E-2</v>
      </c>
      <c r="D265" s="45" t="s">
        <v>136</v>
      </c>
      <c r="E265" s="43"/>
      <c r="F265" s="43"/>
      <c r="G265" s="43"/>
      <c r="H265" s="43"/>
    </row>
    <row r="266" spans="1:8">
      <c r="A266" s="43"/>
      <c r="B266" s="43"/>
      <c r="C266" s="54">
        <f>C265*3600</f>
        <v>150.33406139949639</v>
      </c>
      <c r="D266" s="43" t="s">
        <v>137</v>
      </c>
      <c r="E266" s="43"/>
      <c r="F266" s="43"/>
      <c r="G266" s="43"/>
      <c r="H266" s="43"/>
    </row>
    <row r="267" spans="1:8">
      <c r="A267" s="43"/>
      <c r="B267" s="43"/>
      <c r="C267" s="54"/>
      <c r="D267" s="43"/>
      <c r="E267" s="43"/>
      <c r="F267" s="43"/>
      <c r="G267" s="43"/>
      <c r="H267" s="43"/>
    </row>
    <row r="268" spans="1:8">
      <c r="A268" s="43"/>
      <c r="B268" s="43"/>
      <c r="C268" s="54"/>
      <c r="D268" s="43"/>
      <c r="E268" s="43"/>
      <c r="F268" s="43"/>
      <c r="G268" s="43"/>
      <c r="H268" s="43"/>
    </row>
    <row r="269" spans="1:8">
      <c r="A269" s="43"/>
      <c r="B269" s="43"/>
      <c r="C269" s="54"/>
      <c r="D269" s="43"/>
      <c r="E269" s="43"/>
      <c r="F269" s="43"/>
      <c r="G269" s="43"/>
      <c r="H269" s="43"/>
    </row>
    <row r="273" spans="1:8">
      <c r="B273" s="2" t="s">
        <v>142</v>
      </c>
      <c r="C273" s="2"/>
      <c r="D273" s="2"/>
      <c r="E273" s="2"/>
      <c r="F273" s="2"/>
    </row>
    <row r="274" spans="1:8">
      <c r="B274" s="2" t="s">
        <v>279</v>
      </c>
      <c r="C274" s="2"/>
      <c r="D274" s="2"/>
      <c r="E274" s="2"/>
      <c r="F274" s="2"/>
    </row>
    <row r="275" spans="1:8">
      <c r="B275" s="43"/>
      <c r="C275" s="43"/>
      <c r="D275" s="43"/>
      <c r="E275" s="44"/>
      <c r="F275" s="43"/>
    </row>
    <row r="276" spans="1:8">
      <c r="A276" s="45" t="s">
        <v>111</v>
      </c>
      <c r="B276" s="43" t="s">
        <v>306</v>
      </c>
      <c r="H276" s="43"/>
    </row>
    <row r="277" spans="1:8">
      <c r="A277" s="43" t="s">
        <v>112</v>
      </c>
      <c r="B277" s="43" t="s">
        <v>113</v>
      </c>
      <c r="C277" s="46">
        <v>672.59</v>
      </c>
      <c r="D277" s="43" t="s">
        <v>114</v>
      </c>
      <c r="E277" s="43" t="s">
        <v>115</v>
      </c>
      <c r="F277" s="43"/>
      <c r="G277" s="43"/>
      <c r="H277" s="43">
        <f>1/19.62</f>
        <v>5.09683995922528E-2</v>
      </c>
    </row>
    <row r="278" spans="1:8">
      <c r="A278" s="43" t="s">
        <v>116</v>
      </c>
      <c r="B278" s="43" t="s">
        <v>143</v>
      </c>
      <c r="C278" s="46">
        <v>671.34</v>
      </c>
      <c r="D278" s="43" t="s">
        <v>114</v>
      </c>
      <c r="E278" s="47" t="s">
        <v>117</v>
      </c>
      <c r="F278" s="47">
        <v>120</v>
      </c>
      <c r="G278" s="43"/>
      <c r="H278" s="43">
        <f>0.5/19.62</f>
        <v>2.54841997961264E-2</v>
      </c>
    </row>
    <row r="279" spans="1:8">
      <c r="A279" s="43" t="s">
        <v>118</v>
      </c>
      <c r="B279" s="43" t="s">
        <v>12</v>
      </c>
      <c r="C279" s="48">
        <v>70</v>
      </c>
      <c r="D279" s="43" t="s">
        <v>114</v>
      </c>
      <c r="E279" s="47" t="s">
        <v>119</v>
      </c>
      <c r="F279" s="47">
        <v>100</v>
      </c>
      <c r="G279" s="43"/>
      <c r="H279" s="43">
        <f>C279/(C281^2*(C285)^(4/3))</f>
        <v>0.26390171272450469</v>
      </c>
    </row>
    <row r="280" spans="1:8">
      <c r="A280" s="43" t="s">
        <v>120</v>
      </c>
      <c r="B280" s="43" t="s">
        <v>121</v>
      </c>
      <c r="C280" s="48">
        <v>200</v>
      </c>
      <c r="D280" s="43" t="s">
        <v>122</v>
      </c>
      <c r="E280" s="47" t="s">
        <v>123</v>
      </c>
      <c r="F280" s="47">
        <v>90</v>
      </c>
      <c r="G280" s="43"/>
      <c r="H280" s="43">
        <f>SUM(H277:H279)</f>
        <v>0.34035431211288392</v>
      </c>
    </row>
    <row r="281" spans="1:8">
      <c r="A281" s="43" t="s">
        <v>124</v>
      </c>
      <c r="B281" s="48" t="s">
        <v>117</v>
      </c>
      <c r="C281" s="49">
        <v>120</v>
      </c>
      <c r="D281" s="43"/>
      <c r="E281" s="47" t="s">
        <v>125</v>
      </c>
      <c r="F281" s="47">
        <v>80</v>
      </c>
      <c r="G281" s="43"/>
      <c r="H281" s="43"/>
    </row>
    <row r="282" spans="1:8">
      <c r="A282" s="43" t="s">
        <v>126</v>
      </c>
      <c r="B282" s="43"/>
      <c r="C282" s="50">
        <f>+C277-C278</f>
        <v>1.25</v>
      </c>
      <c r="D282" s="43" t="s">
        <v>114</v>
      </c>
      <c r="E282" s="47"/>
      <c r="F282" s="47"/>
      <c r="G282" s="43"/>
      <c r="H282" s="43"/>
    </row>
    <row r="283" spans="1:8">
      <c r="A283" s="43" t="s">
        <v>127</v>
      </c>
      <c r="B283" s="43" t="s">
        <v>44</v>
      </c>
      <c r="C283" s="51">
        <f>+PI()*(C280/1000)^2/4</f>
        <v>3.1415926535897934E-2</v>
      </c>
      <c r="D283" s="43" t="s">
        <v>114</v>
      </c>
      <c r="E283" s="43"/>
      <c r="F283" s="43"/>
      <c r="G283" s="43"/>
      <c r="H283" s="52"/>
    </row>
    <row r="284" spans="1:8">
      <c r="A284" s="43" t="s">
        <v>128</v>
      </c>
      <c r="B284" s="43" t="s">
        <v>129</v>
      </c>
      <c r="C284" s="51">
        <f>+PI()*C280/1000</f>
        <v>0.62831853071795862</v>
      </c>
      <c r="D284" s="43" t="s">
        <v>114</v>
      </c>
      <c r="E284" s="43"/>
      <c r="F284" s="43"/>
      <c r="G284" s="43"/>
      <c r="H284" s="43"/>
    </row>
    <row r="285" spans="1:8">
      <c r="A285" s="43" t="s">
        <v>130</v>
      </c>
      <c r="B285" s="43" t="s">
        <v>131</v>
      </c>
      <c r="C285" s="43">
        <f>+C283/C284</f>
        <v>0.05</v>
      </c>
      <c r="D285" s="43" t="s">
        <v>114</v>
      </c>
      <c r="E285" s="43"/>
      <c r="F285" s="43"/>
      <c r="G285" s="43"/>
      <c r="H285" s="43"/>
    </row>
    <row r="286" spans="1:8">
      <c r="A286" s="43" t="s">
        <v>132</v>
      </c>
      <c r="B286" s="43" t="s">
        <v>30</v>
      </c>
      <c r="C286" s="52">
        <f>((C277-C278)/H280)^0.5</f>
        <v>1.9164141898315779</v>
      </c>
      <c r="D286" s="43" t="s">
        <v>133</v>
      </c>
      <c r="E286" s="43"/>
      <c r="F286" s="43"/>
      <c r="G286" s="43"/>
      <c r="H286" s="43"/>
    </row>
    <row r="287" spans="1:8">
      <c r="A287" s="43" t="s">
        <v>134</v>
      </c>
      <c r="B287" s="43" t="s">
        <v>135</v>
      </c>
      <c r="C287" s="53">
        <f>+C286*C283</f>
        <v>6.0205927400101208E-2</v>
      </c>
      <c r="D287" s="45" t="s">
        <v>136</v>
      </c>
      <c r="E287" s="43"/>
      <c r="F287" s="43"/>
      <c r="G287" s="43"/>
      <c r="H287" s="43"/>
    </row>
    <row r="288" spans="1:8">
      <c r="A288" s="43"/>
      <c r="B288" s="43"/>
      <c r="C288" s="54">
        <f>C287*3600</f>
        <v>216.74133864036435</v>
      </c>
      <c r="D288" s="43" t="s">
        <v>137</v>
      </c>
      <c r="E288" s="43"/>
      <c r="F288" s="43"/>
      <c r="G288" s="43"/>
      <c r="H288" s="43"/>
    </row>
    <row r="289" spans="1:8">
      <c r="A289" s="43"/>
      <c r="B289" s="43"/>
      <c r="C289" s="54"/>
      <c r="D289" s="43"/>
      <c r="E289" s="43"/>
      <c r="F289" s="43"/>
      <c r="G289" s="43"/>
      <c r="H289" s="43"/>
    </row>
    <row r="290" spans="1:8">
      <c r="A290" s="43"/>
      <c r="B290" s="43"/>
      <c r="C290" s="54"/>
      <c r="D290" s="43"/>
      <c r="E290" s="43"/>
      <c r="F290" s="43"/>
      <c r="G290" s="43"/>
      <c r="H290" s="43"/>
    </row>
    <row r="291" spans="1:8">
      <c r="A291" s="43"/>
      <c r="B291" s="43"/>
      <c r="C291" s="54"/>
      <c r="D291" s="43"/>
      <c r="E291" s="43"/>
      <c r="F291" s="43"/>
      <c r="G291" s="43"/>
      <c r="H291" s="43"/>
    </row>
    <row r="292" spans="1:8">
      <c r="A292" s="43"/>
      <c r="B292" s="43"/>
      <c r="C292" s="54"/>
      <c r="D292" s="43"/>
      <c r="E292" s="43"/>
      <c r="F292" s="43"/>
      <c r="G292" s="43"/>
      <c r="H292" s="43"/>
    </row>
    <row r="293" spans="1:8">
      <c r="A293" s="43"/>
      <c r="B293" s="43"/>
      <c r="C293" s="54"/>
      <c r="D293" s="43"/>
      <c r="E293" s="43"/>
      <c r="F293" s="43"/>
      <c r="G293" s="43"/>
      <c r="H293" s="43"/>
    </row>
    <row r="294" spans="1:8">
      <c r="A294" s="43"/>
      <c r="B294" s="43"/>
      <c r="C294" s="54"/>
      <c r="D294" s="43"/>
      <c r="E294" s="43"/>
      <c r="F294" s="43"/>
      <c r="G294" s="43"/>
      <c r="H294" s="43"/>
    </row>
    <row r="295" spans="1:8">
      <c r="A295" s="43"/>
      <c r="B295" s="43"/>
      <c r="C295" s="54"/>
      <c r="D295" s="43"/>
      <c r="E295" s="43"/>
      <c r="F295" s="43"/>
      <c r="G295" s="43"/>
      <c r="H295" s="43"/>
    </row>
    <row r="296" spans="1:8">
      <c r="A296" s="43"/>
      <c r="B296" s="43"/>
      <c r="C296" s="54"/>
      <c r="D296" s="43"/>
      <c r="E296" s="43"/>
      <c r="F296" s="43"/>
      <c r="G296" s="43"/>
      <c r="H296" s="43"/>
    </row>
    <row r="297" spans="1:8">
      <c r="A297" s="43"/>
      <c r="B297" s="43"/>
      <c r="C297" s="54"/>
      <c r="D297" s="43"/>
      <c r="E297" s="43"/>
      <c r="F297" s="43"/>
      <c r="G297" s="43"/>
      <c r="H297" s="43"/>
    </row>
    <row r="298" spans="1:8">
      <c r="A298" s="43"/>
      <c r="B298" s="43"/>
      <c r="C298" s="54"/>
      <c r="D298" s="43"/>
      <c r="E298" s="43"/>
      <c r="F298" s="43"/>
      <c r="G298" s="43"/>
      <c r="H298" s="43"/>
    </row>
    <row r="299" spans="1:8">
      <c r="A299" s="43"/>
      <c r="B299" s="43"/>
      <c r="C299" s="54"/>
      <c r="D299" s="43"/>
      <c r="E299" s="43"/>
      <c r="F299" s="43"/>
      <c r="G299" s="43"/>
      <c r="H299" s="43"/>
    </row>
    <row r="300" spans="1:8">
      <c r="A300" s="43"/>
      <c r="B300" s="43"/>
      <c r="C300" s="54"/>
      <c r="D300" s="43"/>
      <c r="E300" s="43"/>
      <c r="F300" s="43"/>
      <c r="G300" s="43"/>
      <c r="H300" s="43"/>
    </row>
    <row r="301" spans="1:8">
      <c r="B301" s="2" t="s">
        <v>280</v>
      </c>
      <c r="C301" s="2"/>
      <c r="D301" s="2"/>
      <c r="E301" s="2"/>
      <c r="F301" s="2"/>
    </row>
    <row r="302" spans="1:8">
      <c r="B302" s="2" t="s">
        <v>281</v>
      </c>
      <c r="C302" s="2"/>
      <c r="D302" s="2"/>
      <c r="E302" s="2"/>
      <c r="F302" s="2"/>
    </row>
    <row r="303" spans="1:8">
      <c r="B303" s="43"/>
      <c r="C303" s="43"/>
      <c r="D303" s="43"/>
      <c r="E303" s="44"/>
      <c r="F303" s="43"/>
    </row>
    <row r="304" spans="1:8">
      <c r="A304" s="45" t="s">
        <v>111</v>
      </c>
      <c r="B304" s="43" t="s">
        <v>307</v>
      </c>
      <c r="H304" s="43"/>
    </row>
    <row r="305" spans="1:8">
      <c r="A305" s="43" t="s">
        <v>112</v>
      </c>
      <c r="B305" s="43" t="s">
        <v>113</v>
      </c>
      <c r="C305" s="46">
        <v>671.34</v>
      </c>
      <c r="D305" s="43" t="s">
        <v>114</v>
      </c>
      <c r="E305" s="43" t="s">
        <v>115</v>
      </c>
      <c r="F305" s="43"/>
      <c r="G305" s="43"/>
      <c r="H305" s="43">
        <f>1/19.62</f>
        <v>5.09683995922528E-2</v>
      </c>
    </row>
    <row r="306" spans="1:8">
      <c r="A306" s="43" t="s">
        <v>116</v>
      </c>
      <c r="B306" s="43" t="s">
        <v>284</v>
      </c>
      <c r="C306" s="46">
        <v>670.23</v>
      </c>
      <c r="D306" s="43" t="s">
        <v>114</v>
      </c>
      <c r="E306" s="47" t="s">
        <v>117</v>
      </c>
      <c r="F306" s="47">
        <v>120</v>
      </c>
      <c r="G306" s="43"/>
      <c r="H306" s="43">
        <f>0.5/19.62</f>
        <v>2.54841997961264E-2</v>
      </c>
    </row>
    <row r="307" spans="1:8">
      <c r="A307" s="43" t="s">
        <v>118</v>
      </c>
      <c r="B307" s="43" t="s">
        <v>12</v>
      </c>
      <c r="C307" s="48">
        <v>60</v>
      </c>
      <c r="D307" s="43" t="s">
        <v>114</v>
      </c>
      <c r="E307" s="47" t="s">
        <v>119</v>
      </c>
      <c r="F307" s="47">
        <v>100</v>
      </c>
      <c r="G307" s="43"/>
      <c r="H307" s="43">
        <f>C307/(C309^2*(C313)^(4/3))</f>
        <v>0.22620146804957544</v>
      </c>
    </row>
    <row r="308" spans="1:8">
      <c r="A308" s="43" t="s">
        <v>120</v>
      </c>
      <c r="B308" s="43" t="s">
        <v>121</v>
      </c>
      <c r="C308" s="48">
        <v>200</v>
      </c>
      <c r="D308" s="43" t="s">
        <v>122</v>
      </c>
      <c r="E308" s="47" t="s">
        <v>123</v>
      </c>
      <c r="F308" s="47">
        <v>90</v>
      </c>
      <c r="G308" s="43"/>
      <c r="H308" s="43">
        <f>SUM(H305:H307)</f>
        <v>0.30265406743795464</v>
      </c>
    </row>
    <row r="309" spans="1:8">
      <c r="A309" s="43" t="s">
        <v>124</v>
      </c>
      <c r="B309" s="48" t="s">
        <v>117</v>
      </c>
      <c r="C309" s="49">
        <v>120</v>
      </c>
      <c r="D309" s="43"/>
      <c r="E309" s="47" t="s">
        <v>125</v>
      </c>
      <c r="F309" s="47">
        <v>80</v>
      </c>
      <c r="G309" s="43"/>
      <c r="H309" s="43"/>
    </row>
    <row r="310" spans="1:8">
      <c r="A310" s="43" t="s">
        <v>126</v>
      </c>
      <c r="B310" s="43"/>
      <c r="C310" s="50">
        <f>+C305-C306</f>
        <v>1.1100000000000136</v>
      </c>
      <c r="D310" s="43" t="s">
        <v>114</v>
      </c>
      <c r="E310" s="47"/>
      <c r="F310" s="47"/>
      <c r="G310" s="43"/>
      <c r="H310" s="43"/>
    </row>
    <row r="311" spans="1:8">
      <c r="A311" s="43" t="s">
        <v>127</v>
      </c>
      <c r="B311" s="43" t="s">
        <v>44</v>
      </c>
      <c r="C311" s="51">
        <f>+PI()*(C308/1000)^2/4</f>
        <v>3.1415926535897934E-2</v>
      </c>
      <c r="D311" s="43" t="s">
        <v>114</v>
      </c>
      <c r="E311" s="43"/>
      <c r="F311" s="43"/>
      <c r="G311" s="43"/>
      <c r="H311" s="52"/>
    </row>
    <row r="312" spans="1:8">
      <c r="A312" s="43" t="s">
        <v>128</v>
      </c>
      <c r="B312" s="43" t="s">
        <v>129</v>
      </c>
      <c r="C312" s="51">
        <f>+PI()*C308/1000</f>
        <v>0.62831853071795862</v>
      </c>
      <c r="D312" s="43" t="s">
        <v>114</v>
      </c>
      <c r="E312" s="43"/>
      <c r="F312" s="43"/>
      <c r="G312" s="43"/>
      <c r="H312" s="43"/>
    </row>
    <row r="313" spans="1:8">
      <c r="A313" s="43" t="s">
        <v>130</v>
      </c>
      <c r="B313" s="43" t="s">
        <v>131</v>
      </c>
      <c r="C313" s="43">
        <f>+C311/C312</f>
        <v>0.05</v>
      </c>
      <c r="D313" s="43" t="s">
        <v>114</v>
      </c>
      <c r="E313" s="43"/>
      <c r="F313" s="43"/>
      <c r="G313" s="43"/>
      <c r="H313" s="43"/>
    </row>
    <row r="314" spans="1:8">
      <c r="A314" s="43" t="s">
        <v>132</v>
      </c>
      <c r="B314" s="43" t="s">
        <v>30</v>
      </c>
      <c r="C314" s="52">
        <f>((C305-C306)/H308)^0.5</f>
        <v>1.9150857818395635</v>
      </c>
      <c r="D314" s="43" t="s">
        <v>133</v>
      </c>
      <c r="E314" s="43"/>
      <c r="F314" s="43"/>
      <c r="G314" s="43"/>
      <c r="H314" s="43"/>
    </row>
    <row r="315" spans="1:8">
      <c r="A315" s="43" t="s">
        <v>134</v>
      </c>
      <c r="B315" s="43" t="s">
        <v>135</v>
      </c>
      <c r="C315" s="53">
        <f>+C314*C311</f>
        <v>6.0164194232214384E-2</v>
      </c>
      <c r="D315" s="45" t="s">
        <v>136</v>
      </c>
      <c r="E315" s="43"/>
      <c r="F315" s="43"/>
      <c r="G315" s="43"/>
      <c r="H315" s="43"/>
    </row>
    <row r="316" spans="1:8">
      <c r="A316" s="43"/>
      <c r="B316" s="43"/>
      <c r="C316" s="54">
        <f>C315*3600</f>
        <v>216.59109923597177</v>
      </c>
      <c r="D316" s="43" t="s">
        <v>137</v>
      </c>
      <c r="E316" s="43"/>
      <c r="F316" s="43"/>
      <c r="G316" s="43"/>
      <c r="H316" s="43"/>
    </row>
    <row r="317" spans="1:8">
      <c r="A317" s="43"/>
      <c r="B317" s="43"/>
      <c r="C317" s="54"/>
      <c r="D317" s="43"/>
      <c r="E317" s="43"/>
      <c r="F317" s="43"/>
      <c r="G317" s="43"/>
      <c r="H317" s="43"/>
    </row>
    <row r="318" spans="1:8">
      <c r="A318" s="43"/>
      <c r="B318" s="43"/>
      <c r="C318" s="54"/>
      <c r="D318" s="43"/>
      <c r="E318" s="43"/>
      <c r="F318" s="43"/>
      <c r="G318" s="43"/>
      <c r="H318" s="43"/>
    </row>
    <row r="319" spans="1:8">
      <c r="A319" s="43"/>
      <c r="B319" s="43"/>
      <c r="C319" s="54"/>
      <c r="D319" s="43"/>
      <c r="E319" s="43"/>
      <c r="F319" s="43"/>
      <c r="G319" s="43"/>
      <c r="H319" s="43"/>
    </row>
    <row r="320" spans="1:8">
      <c r="A320" s="43"/>
      <c r="B320" s="43"/>
      <c r="C320" s="54"/>
      <c r="D320" s="43"/>
      <c r="E320" s="43"/>
      <c r="F320" s="43"/>
      <c r="G320" s="43"/>
      <c r="H320" s="43"/>
    </row>
    <row r="321" spans="1:8">
      <c r="A321" s="43"/>
      <c r="B321" s="43"/>
      <c r="C321" s="54"/>
      <c r="D321" s="43"/>
      <c r="E321" s="43"/>
      <c r="F321" s="43"/>
      <c r="G321" s="43"/>
      <c r="H321" s="43"/>
    </row>
    <row r="322" spans="1:8">
      <c r="A322" s="43"/>
      <c r="B322" s="43"/>
      <c r="C322" s="54"/>
      <c r="D322" s="43"/>
      <c r="E322" s="43"/>
      <c r="F322" s="43"/>
      <c r="G322" s="43"/>
      <c r="H322" s="43"/>
    </row>
    <row r="323" spans="1:8">
      <c r="A323" s="43"/>
      <c r="B323" s="43"/>
      <c r="C323" s="54"/>
      <c r="D323" s="43"/>
      <c r="E323" s="43"/>
      <c r="F323" s="43"/>
      <c r="G323" s="43"/>
      <c r="H323" s="43"/>
    </row>
    <row r="324" spans="1:8">
      <c r="B324" s="2" t="s">
        <v>316</v>
      </c>
      <c r="C324" s="2"/>
      <c r="D324" s="2"/>
      <c r="E324" s="2"/>
      <c r="F324" s="2"/>
    </row>
    <row r="325" spans="1:8">
      <c r="B325" s="2" t="s">
        <v>110</v>
      </c>
      <c r="C325" s="2"/>
      <c r="D325" s="2"/>
      <c r="E325" s="2"/>
      <c r="F325" s="2"/>
    </row>
    <row r="326" spans="1:8">
      <c r="B326" s="43"/>
      <c r="C326" s="43"/>
      <c r="D326" s="43"/>
      <c r="E326" s="44"/>
      <c r="F326" s="43"/>
    </row>
    <row r="327" spans="1:8">
      <c r="A327" s="45" t="s">
        <v>111</v>
      </c>
      <c r="B327" s="43" t="s">
        <v>317</v>
      </c>
      <c r="H327" s="43"/>
    </row>
    <row r="328" spans="1:8">
      <c r="A328" s="43" t="s">
        <v>112</v>
      </c>
      <c r="B328" s="43" t="s">
        <v>113</v>
      </c>
      <c r="C328" s="46">
        <v>670.23</v>
      </c>
      <c r="D328" s="43" t="s">
        <v>114</v>
      </c>
      <c r="E328" s="43" t="s">
        <v>115</v>
      </c>
      <c r="F328" s="43"/>
      <c r="G328" s="43"/>
      <c r="H328" s="43">
        <f>1/19.62</f>
        <v>5.09683995922528E-2</v>
      </c>
    </row>
    <row r="329" spans="1:8">
      <c r="A329" s="43" t="s">
        <v>116</v>
      </c>
      <c r="B329" s="43" t="s">
        <v>318</v>
      </c>
      <c r="C329" s="46">
        <v>667.85</v>
      </c>
      <c r="D329" s="43" t="s">
        <v>114</v>
      </c>
      <c r="E329" s="47" t="s">
        <v>117</v>
      </c>
      <c r="F329" s="47">
        <v>120</v>
      </c>
      <c r="G329" s="43"/>
      <c r="H329" s="43">
        <f>0.5/19.62</f>
        <v>2.54841997961264E-2</v>
      </c>
    </row>
    <row r="330" spans="1:8">
      <c r="A330" s="43" t="s">
        <v>118</v>
      </c>
      <c r="B330" s="43" t="s">
        <v>12</v>
      </c>
      <c r="C330" s="48">
        <v>150</v>
      </c>
      <c r="D330" s="43" t="s">
        <v>114</v>
      </c>
      <c r="E330" s="47" t="s">
        <v>119</v>
      </c>
      <c r="F330" s="47">
        <v>100</v>
      </c>
      <c r="G330" s="43"/>
      <c r="H330" s="43">
        <f>C330/(C332^2*(C336)^(4/3))</f>
        <v>0.56550367012393854</v>
      </c>
    </row>
    <row r="331" spans="1:8">
      <c r="A331" s="43" t="s">
        <v>120</v>
      </c>
      <c r="B331" s="43" t="s">
        <v>121</v>
      </c>
      <c r="C331" s="48">
        <v>200</v>
      </c>
      <c r="D331" s="43" t="s">
        <v>122</v>
      </c>
      <c r="E331" s="47" t="s">
        <v>123</v>
      </c>
      <c r="F331" s="47">
        <v>90</v>
      </c>
      <c r="G331" s="43"/>
      <c r="H331" s="43">
        <f>SUM(H328:H330)</f>
        <v>0.64195626951231777</v>
      </c>
    </row>
    <row r="332" spans="1:8">
      <c r="A332" s="43" t="s">
        <v>124</v>
      </c>
      <c r="B332" s="48" t="s">
        <v>117</v>
      </c>
      <c r="C332" s="49">
        <v>120</v>
      </c>
      <c r="D332" s="43"/>
      <c r="E332" s="47" t="s">
        <v>125</v>
      </c>
      <c r="F332" s="47">
        <v>80</v>
      </c>
      <c r="G332" s="43"/>
      <c r="H332" s="43"/>
    </row>
    <row r="333" spans="1:8">
      <c r="A333" s="43" t="s">
        <v>126</v>
      </c>
      <c r="B333" s="43"/>
      <c r="C333" s="50">
        <f>+C328-C329</f>
        <v>2.3799999999999955</v>
      </c>
      <c r="D333" s="43" t="s">
        <v>114</v>
      </c>
      <c r="E333" s="47"/>
      <c r="F333" s="47"/>
      <c r="G333" s="43"/>
      <c r="H333" s="43"/>
    </row>
    <row r="334" spans="1:8">
      <c r="A334" s="43" t="s">
        <v>127</v>
      </c>
      <c r="B334" s="43" t="s">
        <v>44</v>
      </c>
      <c r="C334" s="51">
        <f>+PI()*(C331/1000)^2/4</f>
        <v>3.1415926535897934E-2</v>
      </c>
      <c r="D334" s="43" t="s">
        <v>114</v>
      </c>
      <c r="E334" s="43"/>
      <c r="F334" s="43"/>
      <c r="G334" s="43"/>
      <c r="H334" s="52"/>
    </row>
    <row r="335" spans="1:8">
      <c r="A335" s="43" t="s">
        <v>128</v>
      </c>
      <c r="B335" s="43" t="s">
        <v>129</v>
      </c>
      <c r="C335" s="51">
        <f>+PI()*C331/1000</f>
        <v>0.62831853071795862</v>
      </c>
      <c r="D335" s="43" t="s">
        <v>114</v>
      </c>
      <c r="E335" s="43"/>
      <c r="F335" s="43"/>
      <c r="G335" s="43"/>
      <c r="H335" s="43"/>
    </row>
    <row r="336" spans="1:8">
      <c r="A336" s="43" t="s">
        <v>130</v>
      </c>
      <c r="B336" s="43" t="s">
        <v>131</v>
      </c>
      <c r="C336" s="43">
        <f>+C334/C335</f>
        <v>0.05</v>
      </c>
      <c r="D336" s="43" t="s">
        <v>114</v>
      </c>
      <c r="E336" s="43"/>
      <c r="F336" s="43"/>
      <c r="G336" s="43"/>
      <c r="H336" s="43"/>
    </row>
    <row r="337" spans="1:8">
      <c r="A337" s="43" t="s">
        <v>132</v>
      </c>
      <c r="B337" s="43" t="s">
        <v>30</v>
      </c>
      <c r="C337" s="52">
        <f>((C328-C329)/H331)^0.5</f>
        <v>1.9254655654113975</v>
      </c>
      <c r="D337" s="43" t="s">
        <v>133</v>
      </c>
      <c r="E337" s="43"/>
      <c r="F337" s="43"/>
      <c r="G337" s="43"/>
      <c r="H337" s="43"/>
    </row>
    <row r="338" spans="1:8">
      <c r="A338" s="43" t="s">
        <v>134</v>
      </c>
      <c r="B338" s="43" t="s">
        <v>135</v>
      </c>
      <c r="C338" s="53">
        <f>+C337*C334</f>
        <v>6.0490284750365643E-2</v>
      </c>
      <c r="D338" s="45" t="s">
        <v>136</v>
      </c>
      <c r="E338" s="43"/>
      <c r="F338" s="43"/>
      <c r="G338" s="43"/>
      <c r="H338" s="43"/>
    </row>
    <row r="339" spans="1:8">
      <c r="A339" s="43"/>
      <c r="B339" s="43"/>
      <c r="C339" s="54">
        <f>C338*3600</f>
        <v>217.76502510131633</v>
      </c>
      <c r="D339" s="43" t="s">
        <v>137</v>
      </c>
      <c r="E339" s="43"/>
      <c r="F339" s="43"/>
      <c r="G339" s="43"/>
      <c r="H339" s="43"/>
    </row>
    <row r="340" spans="1:8">
      <c r="A340" s="43"/>
      <c r="B340" s="43"/>
      <c r="C340" s="54"/>
      <c r="D340" s="43"/>
      <c r="E340" s="43"/>
      <c r="F340" s="43"/>
      <c r="G340" s="43"/>
      <c r="H340" s="43"/>
    </row>
    <row r="341" spans="1:8">
      <c r="A341" s="43"/>
      <c r="B341" s="43"/>
      <c r="C341" s="54"/>
      <c r="D341" s="43"/>
      <c r="E341" s="43"/>
      <c r="F341" s="43"/>
      <c r="G341" s="43"/>
      <c r="H341" s="43"/>
    </row>
    <row r="342" spans="1:8">
      <c r="A342" s="43"/>
      <c r="B342" s="43"/>
      <c r="C342" s="54"/>
      <c r="D342" s="43"/>
      <c r="E342" s="43"/>
      <c r="F342" s="43"/>
      <c r="G342" s="43"/>
      <c r="H342" s="43"/>
    </row>
    <row r="343" spans="1:8">
      <c r="A343" s="43"/>
      <c r="B343" s="43"/>
      <c r="C343" s="54"/>
      <c r="D343" s="43"/>
      <c r="E343" s="43"/>
      <c r="F343" s="43"/>
      <c r="G343" s="43"/>
      <c r="H343" s="43"/>
    </row>
    <row r="344" spans="1:8">
      <c r="A344" s="43"/>
      <c r="B344" s="43"/>
      <c r="C344" s="54"/>
      <c r="D344" s="43"/>
      <c r="E344" s="43"/>
      <c r="F344" s="43"/>
      <c r="G344" s="43"/>
      <c r="H344" s="43"/>
    </row>
    <row r="345" spans="1:8">
      <c r="A345" s="43"/>
      <c r="B345" s="43"/>
      <c r="C345" s="54"/>
      <c r="D345" s="43"/>
      <c r="E345" s="43"/>
      <c r="F345" s="43"/>
      <c r="G345" s="43"/>
      <c r="H345" s="43"/>
    </row>
    <row r="351" spans="1:8">
      <c r="B351" s="2" t="s">
        <v>282</v>
      </c>
      <c r="C351" s="2"/>
      <c r="D351" s="2"/>
      <c r="E351" s="2"/>
      <c r="F351" s="2"/>
    </row>
    <row r="352" spans="1:8">
      <c r="B352" s="2" t="s">
        <v>283</v>
      </c>
      <c r="C352" s="2"/>
      <c r="D352" s="2"/>
      <c r="E352" s="2"/>
      <c r="F352" s="2"/>
    </row>
    <row r="353" spans="1:8">
      <c r="B353" s="43"/>
      <c r="C353" s="43"/>
      <c r="D353" s="43"/>
      <c r="E353" s="44"/>
      <c r="F353" s="43"/>
    </row>
    <row r="354" spans="1:8">
      <c r="A354" s="45" t="s">
        <v>111</v>
      </c>
      <c r="B354" s="43" t="s">
        <v>141</v>
      </c>
      <c r="H354" s="43"/>
    </row>
    <row r="355" spans="1:8">
      <c r="A355" s="43" t="s">
        <v>112</v>
      </c>
      <c r="B355" s="43" t="s">
        <v>113</v>
      </c>
      <c r="C355" s="46">
        <v>642.58000000000004</v>
      </c>
      <c r="D355" s="43" t="s">
        <v>114</v>
      </c>
      <c r="E355" s="43" t="s">
        <v>115</v>
      </c>
      <c r="F355" s="43"/>
      <c r="G355" s="43"/>
      <c r="H355" s="43">
        <f>1/19.62</f>
        <v>5.09683995922528E-2</v>
      </c>
    </row>
    <row r="356" spans="1:8">
      <c r="A356" s="43" t="s">
        <v>116</v>
      </c>
      <c r="B356" s="43" t="s">
        <v>144</v>
      </c>
      <c r="C356" s="46">
        <v>638.41</v>
      </c>
      <c r="D356" s="43" t="s">
        <v>114</v>
      </c>
      <c r="E356" s="47" t="s">
        <v>117</v>
      </c>
      <c r="F356" s="47">
        <v>120</v>
      </c>
      <c r="G356" s="43"/>
      <c r="H356" s="43">
        <f>0.5/19.62</f>
        <v>2.54841997961264E-2</v>
      </c>
    </row>
    <row r="357" spans="1:8">
      <c r="A357" s="43" t="s">
        <v>118</v>
      </c>
      <c r="B357" s="43" t="s">
        <v>12</v>
      </c>
      <c r="C357" s="48">
        <v>100</v>
      </c>
      <c r="D357" s="43" t="s">
        <v>114</v>
      </c>
      <c r="E357" s="47" t="s">
        <v>119</v>
      </c>
      <c r="F357" s="47">
        <v>100</v>
      </c>
      <c r="G357" s="43"/>
      <c r="H357" s="43">
        <f>C357/(C359^2*(C363)^(4/3))</f>
        <v>0.55325984525397098</v>
      </c>
    </row>
    <row r="358" spans="1:8">
      <c r="A358" s="43" t="s">
        <v>120</v>
      </c>
      <c r="B358" s="43" t="s">
        <v>121</v>
      </c>
      <c r="C358" s="48">
        <v>150</v>
      </c>
      <c r="D358" s="43" t="s">
        <v>122</v>
      </c>
      <c r="E358" s="47" t="s">
        <v>123</v>
      </c>
      <c r="F358" s="47">
        <v>90</v>
      </c>
      <c r="G358" s="43"/>
      <c r="H358" s="43">
        <f>SUM(H355:H357)</f>
        <v>0.62971244464235021</v>
      </c>
    </row>
    <row r="359" spans="1:8">
      <c r="A359" s="43" t="s">
        <v>124</v>
      </c>
      <c r="B359" s="48" t="s">
        <v>117</v>
      </c>
      <c r="C359" s="49">
        <v>120</v>
      </c>
      <c r="D359" s="43"/>
      <c r="E359" s="47" t="s">
        <v>125</v>
      </c>
      <c r="F359" s="47">
        <v>80</v>
      </c>
      <c r="G359" s="43"/>
      <c r="H359" s="43"/>
    </row>
    <row r="360" spans="1:8">
      <c r="A360" s="43" t="s">
        <v>126</v>
      </c>
      <c r="B360" s="43"/>
      <c r="C360" s="50">
        <f>+C355-C356</f>
        <v>4.1700000000000728</v>
      </c>
      <c r="D360" s="43" t="s">
        <v>114</v>
      </c>
      <c r="E360" s="47"/>
      <c r="F360" s="47"/>
      <c r="G360" s="43"/>
      <c r="H360" s="43"/>
    </row>
    <row r="361" spans="1:8">
      <c r="A361" s="43" t="s">
        <v>127</v>
      </c>
      <c r="B361" s="43" t="s">
        <v>44</v>
      </c>
      <c r="C361" s="51">
        <f>+PI()*(C358/1000)^2/4</f>
        <v>1.7671458676442587E-2</v>
      </c>
      <c r="D361" s="43" t="s">
        <v>114</v>
      </c>
      <c r="E361" s="43"/>
      <c r="F361" s="43"/>
      <c r="G361" s="43"/>
      <c r="H361" s="52"/>
    </row>
    <row r="362" spans="1:8">
      <c r="A362" s="43" t="s">
        <v>128</v>
      </c>
      <c r="B362" s="43" t="s">
        <v>129</v>
      </c>
      <c r="C362" s="51">
        <f>+PI()*C358/1000</f>
        <v>0.47123889803846897</v>
      </c>
      <c r="D362" s="43" t="s">
        <v>114</v>
      </c>
      <c r="E362" s="43"/>
      <c r="F362" s="43"/>
      <c r="G362" s="43"/>
      <c r="H362" s="43"/>
    </row>
    <row r="363" spans="1:8">
      <c r="A363" s="43" t="s">
        <v>130</v>
      </c>
      <c r="B363" s="43" t="s">
        <v>131</v>
      </c>
      <c r="C363" s="43">
        <f>+C361/C362</f>
        <v>3.7499999999999999E-2</v>
      </c>
      <c r="D363" s="43" t="s">
        <v>114</v>
      </c>
      <c r="E363" s="43"/>
      <c r="F363" s="43"/>
      <c r="G363" s="43"/>
      <c r="H363" s="43"/>
    </row>
    <row r="364" spans="1:8">
      <c r="A364" s="43" t="s">
        <v>132</v>
      </c>
      <c r="B364" s="43" t="s">
        <v>30</v>
      </c>
      <c r="C364" s="52">
        <f>((C355-C356)/H358)^0.5</f>
        <v>2.573338333253937</v>
      </c>
      <c r="D364" s="43" t="s">
        <v>133</v>
      </c>
      <c r="E364" s="43"/>
      <c r="F364" s="43"/>
      <c r="G364" s="43"/>
      <c r="H364" s="43"/>
    </row>
    <row r="365" spans="1:8">
      <c r="A365" s="43" t="s">
        <v>134</v>
      </c>
      <c r="B365" s="43" t="s">
        <v>135</v>
      </c>
      <c r="C365" s="53">
        <f>+C364*C361</f>
        <v>4.547464201660259E-2</v>
      </c>
      <c r="D365" s="45" t="s">
        <v>136</v>
      </c>
      <c r="E365" s="43"/>
      <c r="F365" s="43"/>
      <c r="G365" s="43"/>
      <c r="H365" s="43"/>
    </row>
    <row r="366" spans="1:8">
      <c r="A366" s="43"/>
      <c r="B366" s="43"/>
      <c r="C366" s="54">
        <f>C365*3600</f>
        <v>163.70871125976933</v>
      </c>
      <c r="D366" s="43" t="s">
        <v>137</v>
      </c>
      <c r="E366" s="43"/>
      <c r="F366" s="43"/>
      <c r="G366" s="43"/>
      <c r="H366" s="43"/>
    </row>
    <row r="375" spans="1:8">
      <c r="B375" s="2" t="s">
        <v>280</v>
      </c>
      <c r="C375" s="2"/>
      <c r="D375" s="2"/>
      <c r="E375" s="2"/>
      <c r="F375" s="2"/>
    </row>
    <row r="376" spans="1:8">
      <c r="B376" s="2" t="s">
        <v>285</v>
      </c>
      <c r="C376" s="2"/>
      <c r="D376" s="2"/>
      <c r="E376" s="2"/>
      <c r="F376" s="2"/>
    </row>
    <row r="377" spans="1:8">
      <c r="B377" s="43"/>
      <c r="C377" s="43"/>
      <c r="D377" s="43"/>
      <c r="E377" s="44"/>
      <c r="F377" s="43"/>
    </row>
    <row r="378" spans="1:8">
      <c r="A378" s="45" t="s">
        <v>111</v>
      </c>
      <c r="B378" s="43" t="s">
        <v>308</v>
      </c>
      <c r="H378" s="43"/>
    </row>
    <row r="379" spans="1:8">
      <c r="A379" s="43" t="s">
        <v>112</v>
      </c>
      <c r="B379" s="43" t="s">
        <v>113</v>
      </c>
      <c r="C379" s="46">
        <v>670.23</v>
      </c>
      <c r="D379" s="43" t="s">
        <v>114</v>
      </c>
      <c r="E379" s="43" t="s">
        <v>115</v>
      </c>
      <c r="F379" s="43"/>
      <c r="G379" s="43"/>
      <c r="H379" s="43">
        <f>1/19.62</f>
        <v>5.09683995922528E-2</v>
      </c>
    </row>
    <row r="380" spans="1:8">
      <c r="A380" s="43" t="s">
        <v>116</v>
      </c>
      <c r="B380" s="43" t="s">
        <v>286</v>
      </c>
      <c r="C380" s="46">
        <v>666.59</v>
      </c>
      <c r="D380" s="43" t="s">
        <v>114</v>
      </c>
      <c r="E380" s="47" t="s">
        <v>117</v>
      </c>
      <c r="F380" s="47">
        <v>120</v>
      </c>
      <c r="G380" s="43"/>
      <c r="H380" s="43">
        <f>0.5/19.62</f>
        <v>2.54841997961264E-2</v>
      </c>
    </row>
    <row r="381" spans="1:8">
      <c r="A381" s="43" t="s">
        <v>118</v>
      </c>
      <c r="B381" s="43" t="s">
        <v>12</v>
      </c>
      <c r="C381" s="48">
        <v>244</v>
      </c>
      <c r="D381" s="43" t="s">
        <v>114</v>
      </c>
      <c r="E381" s="47" t="s">
        <v>119</v>
      </c>
      <c r="F381" s="47">
        <v>100</v>
      </c>
      <c r="G381" s="43"/>
      <c r="H381" s="43">
        <f>C381/(C383^2*(C387)^(4/3))</f>
        <v>0.91988597006827344</v>
      </c>
    </row>
    <row r="382" spans="1:8">
      <c r="A382" s="43" t="s">
        <v>120</v>
      </c>
      <c r="B382" s="43" t="s">
        <v>121</v>
      </c>
      <c r="C382" s="48">
        <v>200</v>
      </c>
      <c r="D382" s="43" t="s">
        <v>122</v>
      </c>
      <c r="E382" s="47" t="s">
        <v>123</v>
      </c>
      <c r="F382" s="47">
        <v>90</v>
      </c>
      <c r="G382" s="43"/>
      <c r="H382" s="43">
        <f>SUM(H379:H381)</f>
        <v>0.99633856945665267</v>
      </c>
    </row>
    <row r="383" spans="1:8">
      <c r="A383" s="43" t="s">
        <v>124</v>
      </c>
      <c r="B383" s="48" t="s">
        <v>117</v>
      </c>
      <c r="C383" s="49">
        <v>120</v>
      </c>
      <c r="D383" s="43"/>
      <c r="E383" s="47" t="s">
        <v>125</v>
      </c>
      <c r="F383" s="47">
        <v>80</v>
      </c>
      <c r="G383" s="43"/>
      <c r="H383" s="43"/>
    </row>
    <row r="384" spans="1:8">
      <c r="A384" s="43" t="s">
        <v>126</v>
      </c>
      <c r="B384" s="43"/>
      <c r="C384" s="50">
        <f>+C379-C380</f>
        <v>3.6399999999999864</v>
      </c>
      <c r="D384" s="43" t="s">
        <v>114</v>
      </c>
      <c r="E384" s="47"/>
      <c r="F384" s="47"/>
      <c r="G384" s="43"/>
      <c r="H384" s="43"/>
    </row>
    <row r="385" spans="1:8">
      <c r="A385" s="43" t="s">
        <v>127</v>
      </c>
      <c r="B385" s="43" t="s">
        <v>44</v>
      </c>
      <c r="C385" s="51">
        <f>+PI()*(C382/1000)^2/4</f>
        <v>3.1415926535897934E-2</v>
      </c>
      <c r="D385" s="43" t="s">
        <v>114</v>
      </c>
      <c r="E385" s="43"/>
      <c r="F385" s="43"/>
      <c r="G385" s="43"/>
      <c r="H385" s="52"/>
    </row>
    <row r="386" spans="1:8">
      <c r="A386" s="43" t="s">
        <v>128</v>
      </c>
      <c r="B386" s="43" t="s">
        <v>129</v>
      </c>
      <c r="C386" s="51">
        <f>+PI()*C382/1000</f>
        <v>0.62831853071795862</v>
      </c>
      <c r="D386" s="43" t="s">
        <v>114</v>
      </c>
      <c r="E386" s="43"/>
      <c r="F386" s="43"/>
      <c r="G386" s="43"/>
      <c r="H386" s="43"/>
    </row>
    <row r="387" spans="1:8">
      <c r="A387" s="43" t="s">
        <v>130</v>
      </c>
      <c r="B387" s="43" t="s">
        <v>131</v>
      </c>
      <c r="C387" s="43">
        <f>+C385/C386</f>
        <v>0.05</v>
      </c>
      <c r="D387" s="43" t="s">
        <v>114</v>
      </c>
      <c r="E387" s="43"/>
      <c r="F387" s="43"/>
      <c r="G387" s="43"/>
      <c r="H387" s="43"/>
    </row>
    <row r="388" spans="1:8">
      <c r="A388" s="43" t="s">
        <v>132</v>
      </c>
      <c r="B388" s="43" t="s">
        <v>30</v>
      </c>
      <c r="C388" s="52">
        <f>((C379-C380)/H382)^0.5</f>
        <v>1.9113808057562049</v>
      </c>
      <c r="D388" s="43" t="s">
        <v>133</v>
      </c>
      <c r="E388" s="43"/>
      <c r="F388" s="43"/>
      <c r="G388" s="43"/>
      <c r="H388" s="43"/>
    </row>
    <row r="389" spans="1:8">
      <c r="A389" s="43" t="s">
        <v>134</v>
      </c>
      <c r="B389" s="43" t="s">
        <v>135</v>
      </c>
      <c r="C389" s="53">
        <f>+C388*C385</f>
        <v>6.0047798975762331E-2</v>
      </c>
      <c r="D389" s="45" t="s">
        <v>136</v>
      </c>
      <c r="E389" s="43"/>
      <c r="F389" s="43"/>
      <c r="G389" s="43"/>
      <c r="H389" s="43"/>
    </row>
    <row r="390" spans="1:8">
      <c r="A390" s="43"/>
      <c r="B390" s="43"/>
      <c r="C390" s="54">
        <f>C389*3600</f>
        <v>216.17207631274439</v>
      </c>
      <c r="D390" s="43" t="s">
        <v>137</v>
      </c>
      <c r="E390" s="43"/>
      <c r="F390" s="43"/>
      <c r="G390" s="43"/>
      <c r="H390" s="43"/>
    </row>
    <row r="391" spans="1:8">
      <c r="A391" s="43"/>
      <c r="B391" s="43"/>
      <c r="C391" s="54"/>
      <c r="D391" s="43"/>
      <c r="E391" s="43"/>
      <c r="F391" s="43"/>
      <c r="G391" s="43"/>
      <c r="H391" s="43"/>
    </row>
    <row r="392" spans="1:8">
      <c r="A392" s="43"/>
      <c r="B392" s="43"/>
      <c r="C392" s="54"/>
      <c r="D392" s="43"/>
      <c r="E392" s="43"/>
      <c r="F392" s="43"/>
      <c r="G392" s="43"/>
      <c r="H392" s="43"/>
    </row>
    <row r="393" spans="1:8">
      <c r="A393" s="43"/>
      <c r="B393" s="43"/>
      <c r="C393" s="54"/>
      <c r="D393" s="43"/>
      <c r="E393" s="43"/>
      <c r="F393" s="43"/>
      <c r="G393" s="43"/>
      <c r="H393" s="43"/>
    </row>
    <row r="394" spans="1:8">
      <c r="A394" s="43"/>
      <c r="B394" s="43"/>
      <c r="C394" s="54"/>
      <c r="D394" s="43"/>
      <c r="E394" s="43"/>
      <c r="F394" s="43"/>
      <c r="G394" s="43"/>
      <c r="H394" s="43"/>
    </row>
    <row r="395" spans="1:8">
      <c r="A395" s="43"/>
      <c r="B395" s="43"/>
      <c r="C395" s="54"/>
      <c r="D395" s="43"/>
      <c r="E395" s="43"/>
      <c r="F395" s="43"/>
      <c r="G395" s="43"/>
      <c r="H395" s="43"/>
    </row>
    <row r="396" spans="1:8">
      <c r="A396" s="43"/>
      <c r="B396" s="43"/>
      <c r="C396" s="54"/>
      <c r="D396" s="43"/>
      <c r="E396" s="43"/>
      <c r="F396" s="43"/>
      <c r="G396" s="43"/>
      <c r="H396" s="43"/>
    </row>
    <row r="397" spans="1:8">
      <c r="A397" s="43"/>
      <c r="B397" s="43"/>
      <c r="C397" s="54"/>
      <c r="D397" s="43"/>
      <c r="E397" s="43"/>
      <c r="F397" s="43"/>
      <c r="G397" s="43"/>
      <c r="H397" s="43"/>
    </row>
    <row r="398" spans="1:8">
      <c r="A398" s="43"/>
      <c r="B398" s="43"/>
      <c r="C398" s="54"/>
      <c r="D398" s="43"/>
      <c r="E398" s="43"/>
      <c r="F398" s="43"/>
      <c r="G398" s="43"/>
      <c r="H398" s="43"/>
    </row>
    <row r="399" spans="1:8">
      <c r="A399" s="43"/>
      <c r="B399" s="43"/>
      <c r="C399" s="54"/>
      <c r="D399" s="43"/>
      <c r="E399" s="43"/>
      <c r="F399" s="43"/>
      <c r="G399" s="43"/>
      <c r="H399" s="43"/>
    </row>
    <row r="401" spans="1:8">
      <c r="B401" s="2" t="s">
        <v>280</v>
      </c>
      <c r="C401" s="2"/>
      <c r="D401" s="2"/>
      <c r="E401" s="2"/>
      <c r="F401" s="2"/>
    </row>
    <row r="402" spans="1:8">
      <c r="B402" s="2" t="s">
        <v>287</v>
      </c>
      <c r="C402" s="2"/>
      <c r="D402" s="2"/>
      <c r="E402" s="2"/>
      <c r="F402" s="2"/>
    </row>
    <row r="403" spans="1:8">
      <c r="B403" s="43"/>
      <c r="C403" s="43"/>
      <c r="D403" s="43"/>
      <c r="E403" s="44"/>
      <c r="F403" s="43"/>
    </row>
    <row r="404" spans="1:8">
      <c r="A404" s="45" t="s">
        <v>111</v>
      </c>
      <c r="B404" s="43" t="s">
        <v>309</v>
      </c>
      <c r="H404" s="43"/>
    </row>
    <row r="405" spans="1:8">
      <c r="A405" s="43" t="s">
        <v>112</v>
      </c>
      <c r="B405" s="43" t="s">
        <v>113</v>
      </c>
      <c r="C405" s="46">
        <v>666.59</v>
      </c>
      <c r="D405" s="43" t="s">
        <v>114</v>
      </c>
      <c r="E405" s="43" t="s">
        <v>115</v>
      </c>
      <c r="F405" s="43"/>
      <c r="G405" s="43"/>
      <c r="H405" s="43">
        <f>1/19.62</f>
        <v>5.09683995922528E-2</v>
      </c>
    </row>
    <row r="406" spans="1:8">
      <c r="A406" s="43" t="s">
        <v>116</v>
      </c>
      <c r="B406" s="43" t="s">
        <v>297</v>
      </c>
      <c r="C406" s="46">
        <v>664.05</v>
      </c>
      <c r="D406" s="43" t="s">
        <v>114</v>
      </c>
      <c r="E406" s="47" t="s">
        <v>117</v>
      </c>
      <c r="F406" s="47">
        <v>120</v>
      </c>
      <c r="G406" s="43"/>
      <c r="H406" s="43">
        <f>0.5/19.62</f>
        <v>2.54841997961264E-2</v>
      </c>
    </row>
    <row r="407" spans="1:8">
      <c r="A407" s="43" t="s">
        <v>118</v>
      </c>
      <c r="B407" s="43" t="s">
        <v>12</v>
      </c>
      <c r="C407" s="48">
        <v>26</v>
      </c>
      <c r="D407" s="43" t="s">
        <v>114</v>
      </c>
      <c r="E407" s="47" t="s">
        <v>119</v>
      </c>
      <c r="F407" s="47">
        <v>100</v>
      </c>
      <c r="G407" s="43"/>
      <c r="H407" s="43">
        <f>C407/(C409^2*(C413)^(4/3))</f>
        <v>0.14384755976603247</v>
      </c>
    </row>
    <row r="408" spans="1:8">
      <c r="A408" s="43" t="s">
        <v>120</v>
      </c>
      <c r="B408" s="43" t="s">
        <v>121</v>
      </c>
      <c r="C408" s="48">
        <v>150</v>
      </c>
      <c r="D408" s="43" t="s">
        <v>122</v>
      </c>
      <c r="E408" s="47" t="s">
        <v>123</v>
      </c>
      <c r="F408" s="47">
        <v>90</v>
      </c>
      <c r="G408" s="43"/>
      <c r="H408" s="43">
        <f>SUM(H405:H407)</f>
        <v>0.22030015915441167</v>
      </c>
    </row>
    <row r="409" spans="1:8">
      <c r="A409" s="43" t="s">
        <v>124</v>
      </c>
      <c r="B409" s="48" t="s">
        <v>117</v>
      </c>
      <c r="C409" s="49">
        <v>120</v>
      </c>
      <c r="D409" s="43"/>
      <c r="E409" s="47" t="s">
        <v>125</v>
      </c>
      <c r="F409" s="47">
        <v>80</v>
      </c>
      <c r="G409" s="43"/>
      <c r="H409" s="43"/>
    </row>
    <row r="410" spans="1:8">
      <c r="A410" s="43" t="s">
        <v>126</v>
      </c>
      <c r="B410" s="43"/>
      <c r="C410" s="50">
        <f>+C405-C406</f>
        <v>2.5400000000000773</v>
      </c>
      <c r="D410" s="43" t="s">
        <v>114</v>
      </c>
      <c r="E410" s="47"/>
      <c r="F410" s="47"/>
      <c r="G410" s="43"/>
      <c r="H410" s="43"/>
    </row>
    <row r="411" spans="1:8">
      <c r="A411" s="43" t="s">
        <v>127</v>
      </c>
      <c r="B411" s="43" t="s">
        <v>44</v>
      </c>
      <c r="C411" s="51">
        <f>+PI()*(C408/1000)^2/4</f>
        <v>1.7671458676442587E-2</v>
      </c>
      <c r="D411" s="43" t="s">
        <v>114</v>
      </c>
      <c r="E411" s="43"/>
      <c r="F411" s="43"/>
      <c r="G411" s="43"/>
      <c r="H411" s="52"/>
    </row>
    <row r="412" spans="1:8">
      <c r="A412" s="43" t="s">
        <v>128</v>
      </c>
      <c r="B412" s="43" t="s">
        <v>129</v>
      </c>
      <c r="C412" s="51">
        <f>+PI()*C408/1000</f>
        <v>0.47123889803846897</v>
      </c>
      <c r="D412" s="43" t="s">
        <v>114</v>
      </c>
      <c r="E412" s="43"/>
      <c r="F412" s="43"/>
      <c r="G412" s="43"/>
      <c r="H412" s="43"/>
    </row>
    <row r="413" spans="1:8">
      <c r="A413" s="43" t="s">
        <v>130</v>
      </c>
      <c r="B413" s="43" t="s">
        <v>131</v>
      </c>
      <c r="C413" s="43">
        <f>+C411/C412</f>
        <v>3.7499999999999999E-2</v>
      </c>
      <c r="D413" s="43" t="s">
        <v>114</v>
      </c>
      <c r="E413" s="43"/>
      <c r="F413" s="43"/>
      <c r="G413" s="43"/>
      <c r="H413" s="43"/>
    </row>
    <row r="414" spans="1:8">
      <c r="A414" s="43" t="s">
        <v>132</v>
      </c>
      <c r="B414" s="43" t="s">
        <v>30</v>
      </c>
      <c r="C414" s="52">
        <f>((C405-C406)/H408)^0.5</f>
        <v>3.3955447064951012</v>
      </c>
      <c r="D414" s="43" t="s">
        <v>133</v>
      </c>
      <c r="E414" s="43"/>
      <c r="F414" s="43"/>
      <c r="G414" s="43"/>
      <c r="H414" s="43"/>
    </row>
    <row r="415" spans="1:8">
      <c r="A415" s="43" t="s">
        <v>134</v>
      </c>
      <c r="B415" s="43" t="s">
        <v>135</v>
      </c>
      <c r="C415" s="53">
        <f>+C414*C411</f>
        <v>6.0004227964841554E-2</v>
      </c>
      <c r="D415" s="45" t="s">
        <v>136</v>
      </c>
      <c r="E415" s="43"/>
      <c r="F415" s="43"/>
      <c r="G415" s="43"/>
      <c r="H415" s="43"/>
    </row>
    <row r="416" spans="1:8">
      <c r="A416" s="43"/>
      <c r="B416" s="43"/>
      <c r="C416" s="54">
        <f>C415*3600</f>
        <v>216.01522067342958</v>
      </c>
      <c r="D416" s="43" t="s">
        <v>137</v>
      </c>
      <c r="E416" s="43"/>
      <c r="F416" s="43"/>
      <c r="G416" s="43"/>
      <c r="H416" s="43"/>
    </row>
    <row r="423" spans="1:8">
      <c r="B423" s="2" t="s">
        <v>298</v>
      </c>
      <c r="C423" s="2"/>
      <c r="D423" s="2"/>
      <c r="E423" s="2"/>
      <c r="F423" s="2"/>
    </row>
    <row r="424" spans="1:8">
      <c r="B424" s="2" t="s">
        <v>110</v>
      </c>
      <c r="C424" s="2"/>
      <c r="D424" s="2"/>
      <c r="E424" s="2"/>
      <c r="F424" s="2"/>
    </row>
    <row r="425" spans="1:8">
      <c r="B425" s="43"/>
      <c r="C425" s="43"/>
      <c r="D425" s="43"/>
      <c r="E425" s="44"/>
      <c r="F425" s="43"/>
    </row>
    <row r="426" spans="1:8">
      <c r="A426" s="45" t="s">
        <v>111</v>
      </c>
      <c r="B426" s="43" t="s">
        <v>299</v>
      </c>
      <c r="H426" s="43"/>
    </row>
    <row r="427" spans="1:8">
      <c r="A427" s="43" t="s">
        <v>112</v>
      </c>
      <c r="B427" s="43" t="s">
        <v>113</v>
      </c>
      <c r="C427" s="46">
        <v>664.05</v>
      </c>
      <c r="D427" s="43" t="s">
        <v>114</v>
      </c>
      <c r="E427" s="43" t="s">
        <v>115</v>
      </c>
      <c r="F427" s="43"/>
      <c r="G427" s="43"/>
      <c r="H427" s="43">
        <f>1/19.62</f>
        <v>5.09683995922528E-2</v>
      </c>
    </row>
    <row r="428" spans="1:8">
      <c r="A428" s="43" t="s">
        <v>116</v>
      </c>
      <c r="B428" s="43" t="s">
        <v>300</v>
      </c>
      <c r="C428" s="46">
        <v>647</v>
      </c>
      <c r="D428" s="43" t="s">
        <v>114</v>
      </c>
      <c r="E428" s="47" t="s">
        <v>117</v>
      </c>
      <c r="F428" s="47">
        <v>120</v>
      </c>
      <c r="G428" s="43"/>
      <c r="H428" s="43">
        <f>0.5/19.62</f>
        <v>2.54841997961264E-2</v>
      </c>
    </row>
    <row r="429" spans="1:8">
      <c r="A429" s="43" t="s">
        <v>118</v>
      </c>
      <c r="B429" s="43" t="s">
        <v>12</v>
      </c>
      <c r="C429" s="48">
        <v>250</v>
      </c>
      <c r="D429" s="43" t="s">
        <v>114</v>
      </c>
      <c r="E429" s="47" t="s">
        <v>119</v>
      </c>
      <c r="F429" s="47">
        <v>100</v>
      </c>
      <c r="G429" s="43"/>
      <c r="H429" s="43">
        <f>C429/(C431^2*(C435)^(4/3))</f>
        <v>1.3831496131349275</v>
      </c>
    </row>
    <row r="430" spans="1:8">
      <c r="A430" s="43" t="s">
        <v>120</v>
      </c>
      <c r="B430" s="43" t="s">
        <v>121</v>
      </c>
      <c r="C430" s="48">
        <v>150</v>
      </c>
      <c r="D430" s="43" t="s">
        <v>122</v>
      </c>
      <c r="E430" s="47" t="s">
        <v>123</v>
      </c>
      <c r="F430" s="47">
        <v>90</v>
      </c>
      <c r="G430" s="43"/>
      <c r="H430" s="43">
        <f>SUM(H427:H429)</f>
        <v>1.4596022125233066</v>
      </c>
    </row>
    <row r="431" spans="1:8">
      <c r="A431" s="43" t="s">
        <v>124</v>
      </c>
      <c r="B431" s="48" t="s">
        <v>117</v>
      </c>
      <c r="C431" s="49">
        <v>120</v>
      </c>
      <c r="D431" s="43"/>
      <c r="E431" s="47" t="s">
        <v>125</v>
      </c>
      <c r="F431" s="47">
        <v>80</v>
      </c>
      <c r="G431" s="43"/>
      <c r="H431" s="43"/>
    </row>
    <row r="432" spans="1:8">
      <c r="A432" s="43" t="s">
        <v>126</v>
      </c>
      <c r="B432" s="43"/>
      <c r="C432" s="50">
        <f>+C427-C428</f>
        <v>17.049999999999955</v>
      </c>
      <c r="D432" s="43" t="s">
        <v>114</v>
      </c>
      <c r="E432" s="47"/>
      <c r="F432" s="47"/>
      <c r="G432" s="43"/>
      <c r="H432" s="43"/>
    </row>
    <row r="433" spans="1:8">
      <c r="A433" s="43" t="s">
        <v>127</v>
      </c>
      <c r="B433" s="43" t="s">
        <v>44</v>
      </c>
      <c r="C433" s="51">
        <f>+PI()*(C430/1000)^2/4</f>
        <v>1.7671458676442587E-2</v>
      </c>
      <c r="D433" s="43" t="s">
        <v>114</v>
      </c>
      <c r="E433" s="43"/>
      <c r="F433" s="43"/>
      <c r="G433" s="43"/>
      <c r="H433" s="52"/>
    </row>
    <row r="434" spans="1:8">
      <c r="A434" s="43" t="s">
        <v>128</v>
      </c>
      <c r="B434" s="43" t="s">
        <v>129</v>
      </c>
      <c r="C434" s="51">
        <f>+PI()*C430/1000</f>
        <v>0.47123889803846897</v>
      </c>
      <c r="D434" s="43" t="s">
        <v>114</v>
      </c>
      <c r="E434" s="43"/>
      <c r="F434" s="43"/>
      <c r="G434" s="43"/>
      <c r="H434" s="43"/>
    </row>
    <row r="435" spans="1:8">
      <c r="A435" s="43" t="s">
        <v>130</v>
      </c>
      <c r="B435" s="43" t="s">
        <v>131</v>
      </c>
      <c r="C435" s="43">
        <f>+C433/C434</f>
        <v>3.7499999999999999E-2</v>
      </c>
      <c r="D435" s="43" t="s">
        <v>114</v>
      </c>
      <c r="E435" s="43"/>
      <c r="F435" s="43"/>
      <c r="G435" s="43"/>
      <c r="H435" s="43"/>
    </row>
    <row r="436" spans="1:8">
      <c r="A436" s="43" t="s">
        <v>132</v>
      </c>
      <c r="B436" s="43" t="s">
        <v>30</v>
      </c>
      <c r="C436" s="52">
        <f>((C427-C428)/H430)^0.5</f>
        <v>3.4177865404685588</v>
      </c>
      <c r="D436" s="43" t="s">
        <v>133</v>
      </c>
      <c r="E436" s="43"/>
      <c r="F436" s="43"/>
      <c r="G436" s="43"/>
      <c r="H436" s="43"/>
    </row>
    <row r="437" spans="1:8">
      <c r="A437" s="43" t="s">
        <v>134</v>
      </c>
      <c r="B437" s="43" t="s">
        <v>135</v>
      </c>
      <c r="C437" s="53">
        <f>+C436*C433</f>
        <v>6.0397273614791809E-2</v>
      </c>
      <c r="D437" s="45" t="s">
        <v>136</v>
      </c>
      <c r="E437" s="43"/>
      <c r="F437" s="43"/>
      <c r="G437" s="43"/>
      <c r="H437" s="43"/>
    </row>
    <row r="438" spans="1:8">
      <c r="A438" s="43"/>
      <c r="B438" s="43"/>
      <c r="C438" s="54">
        <f>C437*3600</f>
        <v>217.43018501325051</v>
      </c>
      <c r="D438" s="43" t="s">
        <v>137</v>
      </c>
      <c r="E438" s="43"/>
      <c r="F438" s="43"/>
      <c r="G438" s="43"/>
      <c r="H438" s="43"/>
    </row>
    <row r="439" spans="1:8">
      <c r="A439" s="43"/>
      <c r="B439" s="43"/>
      <c r="C439" s="54"/>
      <c r="D439" s="43"/>
      <c r="E439" s="43"/>
      <c r="F439" s="43"/>
      <c r="G439" s="43"/>
      <c r="H439" s="43"/>
    </row>
    <row r="440" spans="1:8">
      <c r="A440" s="43"/>
      <c r="B440" s="43"/>
      <c r="C440" s="54"/>
      <c r="D440" s="43"/>
      <c r="E440" s="43"/>
      <c r="F440" s="43"/>
      <c r="G440" s="43"/>
      <c r="H440" s="43"/>
    </row>
    <row r="441" spans="1:8">
      <c r="A441" s="43"/>
      <c r="B441" s="43"/>
      <c r="C441" s="54"/>
      <c r="D441" s="43"/>
      <c r="E441" s="43"/>
      <c r="F441" s="43"/>
      <c r="G441" s="43"/>
      <c r="H441" s="43"/>
    </row>
    <row r="442" spans="1:8">
      <c r="A442" s="43"/>
      <c r="B442" s="43"/>
      <c r="C442" s="54"/>
      <c r="D442" s="43"/>
      <c r="E442" s="43"/>
      <c r="F442" s="43"/>
      <c r="G442" s="43"/>
      <c r="H442" s="43"/>
    </row>
    <row r="443" spans="1:8">
      <c r="A443" s="43"/>
      <c r="B443" s="43"/>
      <c r="C443" s="54"/>
      <c r="D443" s="43"/>
      <c r="E443" s="43"/>
      <c r="F443" s="43"/>
      <c r="G443" s="43"/>
      <c r="H443" s="43"/>
    </row>
    <row r="444" spans="1:8">
      <c r="A444" s="43"/>
      <c r="B444" s="43"/>
      <c r="C444" s="54"/>
      <c r="D444" s="43"/>
      <c r="E444" s="43"/>
      <c r="F444" s="43"/>
      <c r="G444" s="43"/>
      <c r="H444" s="43"/>
    </row>
    <row r="445" spans="1:8">
      <c r="A445" s="43"/>
      <c r="B445" s="43"/>
      <c r="C445" s="54"/>
      <c r="D445" s="43"/>
      <c r="E445" s="43"/>
      <c r="F445" s="43"/>
      <c r="G445" s="43"/>
      <c r="H445" s="43"/>
    </row>
    <row r="446" spans="1:8">
      <c r="A446" s="43"/>
      <c r="B446" s="43"/>
      <c r="C446" s="54"/>
      <c r="D446" s="43"/>
      <c r="E446" s="43"/>
      <c r="F446" s="43"/>
      <c r="G446" s="43"/>
      <c r="H446" s="43"/>
    </row>
    <row r="447" spans="1:8">
      <c r="A447" s="43"/>
      <c r="B447" s="43"/>
      <c r="C447" s="54"/>
      <c r="D447" s="43"/>
      <c r="E447" s="43"/>
      <c r="F447" s="43"/>
      <c r="G447" s="43"/>
      <c r="H447" s="43"/>
    </row>
    <row r="448" spans="1:8">
      <c r="A448" s="43"/>
      <c r="B448" s="43"/>
      <c r="C448" s="54"/>
      <c r="D448" s="43"/>
      <c r="E448" s="43"/>
      <c r="F448" s="43"/>
      <c r="G448" s="43"/>
      <c r="H448" s="43"/>
    </row>
    <row r="449" spans="1:8">
      <c r="A449" s="43"/>
      <c r="B449" s="43"/>
      <c r="C449" s="54"/>
      <c r="D449" s="43"/>
      <c r="E449" s="43"/>
      <c r="F449" s="43"/>
      <c r="G449" s="43"/>
      <c r="H449" s="43"/>
    </row>
    <row r="450" spans="1:8">
      <c r="A450" s="43"/>
      <c r="B450" s="43"/>
      <c r="C450" s="54"/>
      <c r="D450" s="43"/>
      <c r="E450" s="43"/>
      <c r="F450" s="43"/>
      <c r="G450" s="43"/>
      <c r="H450" s="43"/>
    </row>
    <row r="451" spans="1:8">
      <c r="B451" s="2" t="s">
        <v>280</v>
      </c>
      <c r="C451" s="2"/>
      <c r="D451" s="2"/>
      <c r="E451" s="2"/>
      <c r="F451" s="2"/>
    </row>
    <row r="452" spans="1:8">
      <c r="B452" s="2" t="s">
        <v>303</v>
      </c>
      <c r="C452" s="2"/>
      <c r="D452" s="2"/>
      <c r="E452" s="2"/>
      <c r="F452" s="2"/>
    </row>
    <row r="453" spans="1:8">
      <c r="B453" s="43"/>
      <c r="C453" s="43"/>
      <c r="D453" s="43"/>
      <c r="E453" s="44"/>
      <c r="F453" s="43"/>
    </row>
    <row r="454" spans="1:8">
      <c r="A454" s="45" t="s">
        <v>111</v>
      </c>
      <c r="B454" s="43" t="s">
        <v>301</v>
      </c>
      <c r="H454" s="43"/>
    </row>
    <row r="455" spans="1:8">
      <c r="A455" s="43" t="s">
        <v>112</v>
      </c>
      <c r="B455" s="43" t="s">
        <v>113</v>
      </c>
      <c r="C455" s="46">
        <v>664.05</v>
      </c>
      <c r="D455" s="43" t="s">
        <v>114</v>
      </c>
      <c r="E455" s="43" t="s">
        <v>115</v>
      </c>
      <c r="F455" s="43"/>
      <c r="G455" s="43"/>
      <c r="H455" s="43">
        <f>1/19.62</f>
        <v>5.09683995922528E-2</v>
      </c>
    </row>
    <row r="456" spans="1:8">
      <c r="A456" s="43" t="s">
        <v>116</v>
      </c>
      <c r="B456" s="43" t="s">
        <v>302</v>
      </c>
      <c r="C456" s="46">
        <v>645.79999999999995</v>
      </c>
      <c r="D456" s="43" t="s">
        <v>114</v>
      </c>
      <c r="E456" s="47" t="s">
        <v>117</v>
      </c>
      <c r="F456" s="47">
        <v>120</v>
      </c>
      <c r="G456" s="43"/>
      <c r="H456" s="43">
        <f>0.5/19.62</f>
        <v>2.54841997961264E-2</v>
      </c>
    </row>
    <row r="457" spans="1:8">
      <c r="A457" s="43" t="s">
        <v>118</v>
      </c>
      <c r="B457" s="43" t="s">
        <v>12</v>
      </c>
      <c r="C457" s="48">
        <v>270</v>
      </c>
      <c r="D457" s="43" t="s">
        <v>114</v>
      </c>
      <c r="E457" s="47" t="s">
        <v>119</v>
      </c>
      <c r="F457" s="47">
        <v>100</v>
      </c>
      <c r="G457" s="43"/>
      <c r="H457" s="43">
        <f>C457/(C459^2*(C463)^(4/3))</f>
        <v>1.4938015821857218</v>
      </c>
    </row>
    <row r="458" spans="1:8">
      <c r="A458" s="43" t="s">
        <v>120</v>
      </c>
      <c r="B458" s="43" t="s">
        <v>121</v>
      </c>
      <c r="C458" s="48">
        <v>150</v>
      </c>
      <c r="D458" s="43" t="s">
        <v>122</v>
      </c>
      <c r="E458" s="47" t="s">
        <v>123</v>
      </c>
      <c r="F458" s="47">
        <v>90</v>
      </c>
      <c r="G458" s="43"/>
      <c r="H458" s="43">
        <f>SUM(H455:H457)</f>
        <v>1.5702541815741009</v>
      </c>
    </row>
    <row r="459" spans="1:8">
      <c r="A459" s="43" t="s">
        <v>124</v>
      </c>
      <c r="B459" s="48" t="s">
        <v>117</v>
      </c>
      <c r="C459" s="49">
        <v>120</v>
      </c>
      <c r="D459" s="43"/>
      <c r="E459" s="47" t="s">
        <v>125</v>
      </c>
      <c r="F459" s="47">
        <v>80</v>
      </c>
      <c r="G459" s="43"/>
      <c r="H459" s="43"/>
    </row>
    <row r="460" spans="1:8">
      <c r="A460" s="43" t="s">
        <v>126</v>
      </c>
      <c r="B460" s="43"/>
      <c r="C460" s="50">
        <f>+C455-C456</f>
        <v>18.25</v>
      </c>
      <c r="D460" s="43" t="s">
        <v>114</v>
      </c>
      <c r="E460" s="47"/>
      <c r="F460" s="47"/>
      <c r="G460" s="43"/>
      <c r="H460" s="43"/>
    </row>
    <row r="461" spans="1:8">
      <c r="A461" s="43" t="s">
        <v>127</v>
      </c>
      <c r="B461" s="43" t="s">
        <v>44</v>
      </c>
      <c r="C461" s="51">
        <f>+PI()*(C458/1000)^2/4</f>
        <v>1.7671458676442587E-2</v>
      </c>
      <c r="D461" s="43" t="s">
        <v>114</v>
      </c>
      <c r="E461" s="43"/>
      <c r="F461" s="43"/>
      <c r="G461" s="43"/>
      <c r="H461" s="52"/>
    </row>
    <row r="462" spans="1:8">
      <c r="A462" s="43" t="s">
        <v>128</v>
      </c>
      <c r="B462" s="43" t="s">
        <v>129</v>
      </c>
      <c r="C462" s="51">
        <f>+PI()*C458/1000</f>
        <v>0.47123889803846897</v>
      </c>
      <c r="D462" s="43" t="s">
        <v>114</v>
      </c>
      <c r="E462" s="43"/>
      <c r="F462" s="43"/>
      <c r="G462" s="43"/>
      <c r="H462" s="43"/>
    </row>
    <row r="463" spans="1:8">
      <c r="A463" s="43" t="s">
        <v>130</v>
      </c>
      <c r="B463" s="43" t="s">
        <v>131</v>
      </c>
      <c r="C463" s="43">
        <f>+C461/C462</f>
        <v>3.7499999999999999E-2</v>
      </c>
      <c r="D463" s="43" t="s">
        <v>114</v>
      </c>
      <c r="E463" s="43"/>
      <c r="F463" s="43"/>
      <c r="G463" s="43"/>
      <c r="H463" s="43"/>
    </row>
    <row r="464" spans="1:8">
      <c r="A464" s="43" t="s">
        <v>132</v>
      </c>
      <c r="B464" s="43" t="s">
        <v>30</v>
      </c>
      <c r="C464" s="52">
        <f>((C455-C456)/H458)^0.5</f>
        <v>3.4091527067954832</v>
      </c>
      <c r="D464" s="43" t="s">
        <v>133</v>
      </c>
      <c r="E464" s="43"/>
      <c r="F464" s="43"/>
      <c r="G464" s="43"/>
      <c r="H464" s="43"/>
    </row>
    <row r="465" spans="1:8">
      <c r="A465" s="43" t="s">
        <v>134</v>
      </c>
      <c r="B465" s="43" t="s">
        <v>135</v>
      </c>
      <c r="C465" s="53">
        <f>+C464*C461</f>
        <v>6.0244701179818776E-2</v>
      </c>
      <c r="D465" s="45" t="s">
        <v>136</v>
      </c>
      <c r="E465" s="43"/>
      <c r="F465" s="43"/>
      <c r="G465" s="43"/>
      <c r="H465" s="43"/>
    </row>
    <row r="466" spans="1:8">
      <c r="A466" s="43"/>
      <c r="B466" s="43"/>
      <c r="C466" s="54">
        <f>C465*3600</f>
        <v>216.88092424734759</v>
      </c>
      <c r="D466" s="43" t="s">
        <v>137</v>
      </c>
      <c r="E466" s="43"/>
      <c r="F466" s="43"/>
      <c r="G466" s="43"/>
      <c r="H466" s="43"/>
    </row>
    <row r="467" spans="1:8">
      <c r="A467" s="43"/>
      <c r="B467" s="43"/>
      <c r="C467" s="54"/>
      <c r="D467" s="43"/>
      <c r="E467" s="43"/>
      <c r="F467" s="43"/>
      <c r="G467" s="43"/>
      <c r="H467" s="43"/>
    </row>
    <row r="468" spans="1:8">
      <c r="A468" s="43"/>
      <c r="B468" s="43"/>
      <c r="C468" s="54"/>
      <c r="D468" s="43"/>
      <c r="E468" s="43"/>
      <c r="F468" s="43"/>
      <c r="G468" s="43"/>
      <c r="H468" s="43"/>
    </row>
    <row r="469" spans="1:8">
      <c r="A469" s="43"/>
      <c r="B469" s="43"/>
      <c r="C469" s="54"/>
      <c r="D469" s="43"/>
      <c r="E469" s="43"/>
      <c r="F469" s="43"/>
      <c r="G469" s="43"/>
      <c r="H469" s="43"/>
    </row>
  </sheetData>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16"/>
  <sheetViews>
    <sheetView workbookViewId="0">
      <selection activeCell="I29" sqref="I29"/>
    </sheetView>
  </sheetViews>
  <sheetFormatPr defaultRowHeight="21" customHeight="1"/>
  <cols>
    <col min="1" max="1" width="12.7109375" customWidth="1"/>
    <col min="2" max="2" width="16.42578125" customWidth="1"/>
    <col min="3" max="3" width="6.42578125" customWidth="1"/>
    <col min="4" max="4" width="16.140625" customWidth="1"/>
    <col min="5" max="6" width="11" customWidth="1"/>
    <col min="7" max="7" width="14" customWidth="1"/>
    <col min="8" max="8" width="10.140625" customWidth="1"/>
    <col min="10" max="10" width="10.42578125" customWidth="1"/>
    <col min="11" max="11" width="10.7109375" customWidth="1"/>
    <col min="12" max="12" width="14" customWidth="1"/>
    <col min="13" max="13" width="10.7109375" customWidth="1"/>
    <col min="15" max="15" width="10.5703125" customWidth="1"/>
    <col min="16" max="16" width="11.7109375" customWidth="1"/>
    <col min="17" max="17" width="12.5703125" customWidth="1"/>
    <col min="18" max="18" width="10.5703125" customWidth="1"/>
    <col min="19" max="19" width="8.42578125" customWidth="1"/>
    <col min="20" max="20" width="10.85546875" customWidth="1"/>
    <col min="21" max="21" width="13.85546875" customWidth="1"/>
    <col min="22" max="22" width="0.140625" customWidth="1"/>
  </cols>
  <sheetData>
    <row r="1" spans="1:22" ht="21" customHeight="1">
      <c r="A1" s="59"/>
      <c r="B1" s="59"/>
      <c r="C1" s="59"/>
      <c r="D1" s="59"/>
      <c r="E1" s="59"/>
      <c r="F1" s="59"/>
      <c r="G1" s="59"/>
      <c r="H1" s="59"/>
      <c r="I1" s="59"/>
      <c r="J1" s="59"/>
      <c r="K1" s="59"/>
      <c r="L1" s="59"/>
      <c r="M1" s="59"/>
      <c r="N1" s="59"/>
      <c r="O1" s="59"/>
      <c r="P1" s="59"/>
      <c r="Q1" s="59"/>
      <c r="R1" s="59"/>
      <c r="S1" s="59"/>
      <c r="T1" s="59"/>
      <c r="U1" s="59"/>
    </row>
    <row r="2" spans="1:22" ht="21" customHeight="1" thickBot="1">
      <c r="A2" s="59"/>
      <c r="B2" s="59"/>
      <c r="C2" s="59"/>
      <c r="D2" s="59"/>
      <c r="E2" s="59"/>
      <c r="F2" s="59"/>
      <c r="G2" s="59"/>
      <c r="H2" s="59"/>
      <c r="I2" s="59"/>
      <c r="J2" s="59"/>
      <c r="K2" s="59"/>
      <c r="L2" s="59"/>
      <c r="M2" s="59"/>
      <c r="N2" s="59"/>
      <c r="O2" s="59"/>
      <c r="P2" s="59"/>
      <c r="Q2" s="59"/>
      <c r="R2" s="59"/>
      <c r="S2" s="59"/>
      <c r="T2" s="59"/>
      <c r="U2" s="59"/>
    </row>
    <row r="3" spans="1:22" ht="21" customHeight="1" thickBot="1">
      <c r="A3" s="150" t="s">
        <v>109</v>
      </c>
      <c r="B3" s="151" t="s">
        <v>310</v>
      </c>
      <c r="C3" s="151" t="s">
        <v>311</v>
      </c>
      <c r="D3" s="151" t="s">
        <v>312</v>
      </c>
      <c r="E3" s="151" t="s">
        <v>313</v>
      </c>
      <c r="F3" s="151" t="s">
        <v>314</v>
      </c>
      <c r="G3" s="152" t="s">
        <v>337</v>
      </c>
      <c r="H3" s="152" t="s">
        <v>337</v>
      </c>
      <c r="I3" s="152" t="s">
        <v>338</v>
      </c>
      <c r="J3" s="152" t="s">
        <v>345</v>
      </c>
      <c r="K3" s="151" t="s">
        <v>339</v>
      </c>
      <c r="L3" s="152" t="s">
        <v>337</v>
      </c>
      <c r="M3" s="152" t="s">
        <v>337</v>
      </c>
      <c r="N3" s="152" t="s">
        <v>338</v>
      </c>
      <c r="O3" s="152" t="s">
        <v>345</v>
      </c>
      <c r="P3" s="151" t="s">
        <v>315</v>
      </c>
      <c r="Q3" s="152" t="s">
        <v>337</v>
      </c>
      <c r="R3" s="152" t="s">
        <v>337</v>
      </c>
      <c r="S3" s="152" t="s">
        <v>338</v>
      </c>
      <c r="T3" s="152" t="s">
        <v>345</v>
      </c>
      <c r="U3" s="152" t="s">
        <v>362</v>
      </c>
      <c r="V3" s="121"/>
    </row>
    <row r="4" spans="1:22" ht="21" customHeight="1" thickBot="1">
      <c r="A4" s="153"/>
      <c r="B4" s="154"/>
      <c r="C4" s="154"/>
      <c r="D4" s="154"/>
      <c r="E4" s="154"/>
      <c r="F4" s="154"/>
      <c r="G4" s="155"/>
      <c r="H4" s="155" t="s">
        <v>360</v>
      </c>
      <c r="I4" s="155"/>
      <c r="J4" s="155"/>
      <c r="K4" s="154"/>
      <c r="L4" s="155"/>
      <c r="M4" s="155" t="s">
        <v>360</v>
      </c>
      <c r="N4" s="155"/>
      <c r="O4" s="155"/>
      <c r="P4" s="154"/>
      <c r="Q4" s="155"/>
      <c r="R4" s="155" t="s">
        <v>360</v>
      </c>
      <c r="S4" s="155"/>
      <c r="T4" s="155"/>
      <c r="U4" s="155" t="s">
        <v>360</v>
      </c>
      <c r="V4" s="122"/>
    </row>
    <row r="5" spans="1:22" ht="21" customHeight="1">
      <c r="A5" s="156" t="s">
        <v>340</v>
      </c>
      <c r="B5" s="157"/>
      <c r="C5" s="157"/>
      <c r="D5" s="157"/>
      <c r="E5" s="157"/>
      <c r="F5" s="157" t="s">
        <v>343</v>
      </c>
      <c r="G5" s="59"/>
      <c r="H5" s="158"/>
      <c r="I5" s="159"/>
      <c r="J5" s="159"/>
      <c r="K5" s="159" t="s">
        <v>344</v>
      </c>
      <c r="L5" s="157"/>
      <c r="M5" s="157"/>
      <c r="N5" s="159"/>
      <c r="O5" s="159"/>
      <c r="P5" s="159" t="s">
        <v>346</v>
      </c>
      <c r="Q5" s="159" t="s">
        <v>348</v>
      </c>
      <c r="R5" s="170">
        <v>1</v>
      </c>
      <c r="S5" s="218">
        <v>12.67</v>
      </c>
      <c r="T5" s="218">
        <f>S5*R5</f>
        <v>12.67</v>
      </c>
      <c r="U5" s="157"/>
      <c r="V5" s="119"/>
    </row>
    <row r="6" spans="1:22" ht="21" customHeight="1">
      <c r="A6" s="156" t="s">
        <v>341</v>
      </c>
      <c r="B6" s="157" t="s">
        <v>354</v>
      </c>
      <c r="C6" s="157">
        <v>6</v>
      </c>
      <c r="D6" s="157" t="s">
        <v>342</v>
      </c>
      <c r="E6" s="157" t="s">
        <v>117</v>
      </c>
      <c r="F6" s="160">
        <v>1</v>
      </c>
      <c r="G6" s="156" t="s">
        <v>350</v>
      </c>
      <c r="H6" s="161">
        <v>1</v>
      </c>
      <c r="I6" s="218">
        <v>19.2</v>
      </c>
      <c r="J6" s="218"/>
      <c r="K6" s="160">
        <v>4</v>
      </c>
      <c r="L6" s="157" t="s">
        <v>351</v>
      </c>
      <c r="M6" s="157">
        <v>4</v>
      </c>
      <c r="N6" s="218">
        <v>21</v>
      </c>
      <c r="O6" s="218"/>
      <c r="P6" s="157" t="s">
        <v>347</v>
      </c>
      <c r="Q6" s="157" t="s">
        <v>349</v>
      </c>
      <c r="R6" s="160">
        <v>1</v>
      </c>
      <c r="S6" s="218">
        <v>26</v>
      </c>
      <c r="T6" s="218">
        <f>S6*R6</f>
        <v>26</v>
      </c>
      <c r="U6" s="157"/>
      <c r="V6" s="119"/>
    </row>
    <row r="7" spans="1:22" ht="21" customHeight="1" thickBot="1">
      <c r="A7" s="156"/>
      <c r="B7" s="157"/>
      <c r="C7" s="157"/>
      <c r="D7" s="157"/>
      <c r="E7" s="157"/>
      <c r="F7" s="157"/>
      <c r="G7" s="156"/>
      <c r="H7" s="163"/>
      <c r="I7" s="219"/>
      <c r="J7" s="219"/>
      <c r="K7" s="157"/>
      <c r="L7" s="157"/>
      <c r="M7" s="59"/>
      <c r="N7" s="219"/>
      <c r="O7" s="219"/>
      <c r="P7" s="168">
        <v>1</v>
      </c>
      <c r="Q7" s="167" t="s">
        <v>361</v>
      </c>
      <c r="R7" s="168">
        <v>1</v>
      </c>
      <c r="S7" s="219">
        <v>9.1</v>
      </c>
      <c r="T7" s="218">
        <f t="shared" ref="T7:T70" si="0">S7*R7</f>
        <v>9.1</v>
      </c>
      <c r="U7" s="157"/>
      <c r="V7" s="119"/>
    </row>
    <row r="8" spans="1:22" ht="21" customHeight="1">
      <c r="A8" s="150"/>
      <c r="B8" s="159"/>
      <c r="C8" s="159"/>
      <c r="D8" s="159"/>
      <c r="E8" s="159"/>
      <c r="F8" s="159"/>
      <c r="G8" s="159"/>
      <c r="H8" s="159"/>
      <c r="I8" s="220"/>
      <c r="J8" s="220"/>
      <c r="K8" s="159"/>
      <c r="L8" s="159"/>
      <c r="M8" s="159"/>
      <c r="N8" s="220"/>
      <c r="O8" s="220"/>
      <c r="P8" s="157" t="s">
        <v>384</v>
      </c>
      <c r="Q8" s="157" t="s">
        <v>356</v>
      </c>
      <c r="R8" s="160">
        <v>2</v>
      </c>
      <c r="S8" s="220">
        <v>45</v>
      </c>
      <c r="T8" s="218">
        <f t="shared" si="0"/>
        <v>90</v>
      </c>
      <c r="U8" s="159" t="s">
        <v>363</v>
      </c>
      <c r="V8" s="118"/>
    </row>
    <row r="9" spans="1:22" ht="21" customHeight="1">
      <c r="A9" s="156" t="s">
        <v>352</v>
      </c>
      <c r="B9" s="157" t="s">
        <v>353</v>
      </c>
      <c r="C9" s="157">
        <v>6</v>
      </c>
      <c r="D9" s="157" t="s">
        <v>355</v>
      </c>
      <c r="E9" s="157" t="s">
        <v>117</v>
      </c>
      <c r="F9" s="160" t="s">
        <v>6</v>
      </c>
      <c r="G9" s="160" t="s">
        <v>6</v>
      </c>
      <c r="H9" s="160"/>
      <c r="I9" s="218"/>
      <c r="J9" s="218"/>
      <c r="K9" s="160" t="s">
        <v>6</v>
      </c>
      <c r="L9" s="160" t="s">
        <v>6</v>
      </c>
      <c r="M9" s="160"/>
      <c r="N9" s="218"/>
      <c r="O9" s="218"/>
      <c r="P9" s="157"/>
      <c r="Q9" s="157" t="s">
        <v>357</v>
      </c>
      <c r="R9" s="160">
        <v>2</v>
      </c>
      <c r="S9" s="218">
        <v>58</v>
      </c>
      <c r="T9" s="218">
        <f t="shared" si="0"/>
        <v>116</v>
      </c>
      <c r="U9" s="157" t="s">
        <v>364</v>
      </c>
      <c r="V9" s="119"/>
    </row>
    <row r="10" spans="1:22" ht="21" customHeight="1">
      <c r="A10" s="156"/>
      <c r="B10" s="157"/>
      <c r="C10" s="157"/>
      <c r="D10" s="157"/>
      <c r="E10" s="157"/>
      <c r="F10" s="157"/>
      <c r="G10" s="157"/>
      <c r="H10" s="157"/>
      <c r="I10" s="218"/>
      <c r="J10" s="218"/>
      <c r="K10" s="157"/>
      <c r="L10" s="157"/>
      <c r="M10" s="157"/>
      <c r="N10" s="218"/>
      <c r="O10" s="218"/>
      <c r="P10" s="160"/>
      <c r="Q10" s="164" t="s">
        <v>358</v>
      </c>
      <c r="R10" s="165">
        <v>1</v>
      </c>
      <c r="S10" s="218">
        <v>65</v>
      </c>
      <c r="T10" s="218">
        <f t="shared" si="0"/>
        <v>65</v>
      </c>
      <c r="U10" s="160">
        <v>3</v>
      </c>
      <c r="V10" s="119"/>
    </row>
    <row r="11" spans="1:22" ht="21" customHeight="1">
      <c r="A11" s="156"/>
      <c r="B11" s="157"/>
      <c r="C11" s="157"/>
      <c r="D11" s="157"/>
      <c r="E11" s="157"/>
      <c r="F11" s="157"/>
      <c r="G11" s="157"/>
      <c r="H11" s="157"/>
      <c r="I11" s="218"/>
      <c r="J11" s="218"/>
      <c r="K11" s="157"/>
      <c r="L11" s="157"/>
      <c r="M11" s="157"/>
      <c r="N11" s="218"/>
      <c r="O11" s="218"/>
      <c r="P11" s="157"/>
      <c r="Q11" s="157" t="s">
        <v>359</v>
      </c>
      <c r="R11" s="160">
        <v>2</v>
      </c>
      <c r="S11" s="218">
        <v>43</v>
      </c>
      <c r="T11" s="218">
        <f t="shared" si="0"/>
        <v>86</v>
      </c>
      <c r="U11" s="157"/>
      <c r="V11" s="119"/>
    </row>
    <row r="12" spans="1:22" ht="21" customHeight="1">
      <c r="A12" s="156"/>
      <c r="B12" s="157"/>
      <c r="C12" s="157"/>
      <c r="D12" s="157"/>
      <c r="E12" s="157"/>
      <c r="F12" s="157"/>
      <c r="G12" s="157"/>
      <c r="H12" s="157"/>
      <c r="I12" s="218"/>
      <c r="J12" s="218"/>
      <c r="K12" s="157"/>
      <c r="L12" s="157"/>
      <c r="M12" s="157"/>
      <c r="N12" s="218"/>
      <c r="O12" s="218"/>
      <c r="P12" s="157"/>
      <c r="Q12" s="157" t="s">
        <v>365</v>
      </c>
      <c r="R12" s="160">
        <v>1</v>
      </c>
      <c r="S12" s="218">
        <v>100</v>
      </c>
      <c r="T12" s="218">
        <f t="shared" si="0"/>
        <v>100</v>
      </c>
      <c r="U12" s="157"/>
      <c r="V12" s="119"/>
    </row>
    <row r="13" spans="1:22" ht="21" customHeight="1" thickBot="1">
      <c r="A13" s="166"/>
      <c r="B13" s="167"/>
      <c r="C13" s="167"/>
      <c r="D13" s="167"/>
      <c r="E13" s="167"/>
      <c r="F13" s="167"/>
      <c r="G13" s="167"/>
      <c r="H13" s="167"/>
      <c r="I13" s="219"/>
      <c r="J13" s="219"/>
      <c r="K13" s="167"/>
      <c r="L13" s="167"/>
      <c r="M13" s="167"/>
      <c r="N13" s="219"/>
      <c r="O13" s="219"/>
      <c r="P13" s="167"/>
      <c r="Q13" s="167" t="s">
        <v>478</v>
      </c>
      <c r="R13" s="168"/>
      <c r="S13" s="219"/>
      <c r="T13" s="218">
        <f t="shared" si="0"/>
        <v>0</v>
      </c>
      <c r="U13" s="167"/>
      <c r="V13" s="42"/>
    </row>
    <row r="14" spans="1:22" ht="21" customHeight="1">
      <c r="A14" s="150"/>
      <c r="B14" s="159"/>
      <c r="C14" s="159"/>
      <c r="D14" s="159"/>
      <c r="E14" s="150"/>
      <c r="F14" s="159" t="s">
        <v>343</v>
      </c>
      <c r="G14" s="159"/>
      <c r="H14" s="59"/>
      <c r="I14" s="220"/>
      <c r="J14" s="220"/>
      <c r="K14" s="159" t="s">
        <v>344</v>
      </c>
      <c r="L14" s="162"/>
      <c r="M14" s="159"/>
      <c r="N14" s="220"/>
      <c r="O14" s="220"/>
      <c r="P14" s="159" t="s">
        <v>371</v>
      </c>
      <c r="Q14" s="157" t="s">
        <v>374</v>
      </c>
      <c r="R14" s="170">
        <v>2</v>
      </c>
      <c r="S14" s="220">
        <v>9.9700000000000006</v>
      </c>
      <c r="T14" s="218">
        <f t="shared" si="0"/>
        <v>19.940000000000001</v>
      </c>
      <c r="U14" s="159" t="s">
        <v>363</v>
      </c>
      <c r="V14" s="118"/>
    </row>
    <row r="15" spans="1:22" ht="21" customHeight="1">
      <c r="A15" s="156" t="s">
        <v>366</v>
      </c>
      <c r="B15" s="157" t="s">
        <v>367</v>
      </c>
      <c r="C15" s="157">
        <v>6</v>
      </c>
      <c r="D15" s="157" t="s">
        <v>368</v>
      </c>
      <c r="E15" s="156" t="s">
        <v>117</v>
      </c>
      <c r="F15" s="160">
        <v>2</v>
      </c>
      <c r="G15" s="157" t="s">
        <v>369</v>
      </c>
      <c r="H15" s="171">
        <v>2</v>
      </c>
      <c r="I15" s="218">
        <v>15</v>
      </c>
      <c r="J15" s="218"/>
      <c r="K15" s="160">
        <v>8</v>
      </c>
      <c r="L15" s="162" t="s">
        <v>370</v>
      </c>
      <c r="M15" s="157">
        <v>8</v>
      </c>
      <c r="N15" s="218">
        <v>16.5</v>
      </c>
      <c r="O15" s="218"/>
      <c r="P15" s="157" t="s">
        <v>372</v>
      </c>
      <c r="Q15" s="157" t="s">
        <v>361</v>
      </c>
      <c r="R15" s="160">
        <v>3</v>
      </c>
      <c r="S15" s="218">
        <v>9.1</v>
      </c>
      <c r="T15" s="218">
        <f t="shared" si="0"/>
        <v>27.299999999999997</v>
      </c>
      <c r="U15" s="157" t="s">
        <v>269</v>
      </c>
      <c r="V15" s="119"/>
    </row>
    <row r="16" spans="1:22" ht="21" customHeight="1">
      <c r="A16" s="156"/>
      <c r="B16" s="157"/>
      <c r="C16" s="157"/>
      <c r="D16" s="157"/>
      <c r="E16" s="156"/>
      <c r="F16" s="157"/>
      <c r="G16" s="157"/>
      <c r="H16" s="172"/>
      <c r="I16" s="218"/>
      <c r="J16" s="218"/>
      <c r="K16" s="157"/>
      <c r="L16" s="162"/>
      <c r="M16" s="157"/>
      <c r="N16" s="218"/>
      <c r="O16" s="218"/>
      <c r="P16" s="157" t="s">
        <v>373</v>
      </c>
      <c r="Q16" s="157"/>
      <c r="R16" s="157"/>
      <c r="S16" s="218"/>
      <c r="T16" s="218">
        <f t="shared" si="0"/>
        <v>0</v>
      </c>
      <c r="U16" s="160">
        <v>2</v>
      </c>
      <c r="V16" s="119"/>
    </row>
    <row r="17" spans="1:22" ht="21" customHeight="1">
      <c r="A17" s="156"/>
      <c r="B17" s="157"/>
      <c r="C17" s="157"/>
      <c r="D17" s="157"/>
      <c r="E17" s="156"/>
      <c r="F17" s="157"/>
      <c r="G17" s="157"/>
      <c r="H17" s="172"/>
      <c r="I17" s="218"/>
      <c r="J17" s="218"/>
      <c r="K17" s="157"/>
      <c r="L17" s="162"/>
      <c r="M17" s="157"/>
      <c r="N17" s="218"/>
      <c r="O17" s="218"/>
      <c r="P17" s="160" t="s">
        <v>347</v>
      </c>
      <c r="Q17" s="157"/>
      <c r="R17" s="157"/>
      <c r="S17" s="218"/>
      <c r="T17" s="218">
        <f t="shared" si="0"/>
        <v>0</v>
      </c>
      <c r="U17" s="157"/>
      <c r="V17" s="119"/>
    </row>
    <row r="18" spans="1:22" ht="21" customHeight="1" thickBot="1">
      <c r="A18" s="156"/>
      <c r="B18" s="157"/>
      <c r="C18" s="157"/>
      <c r="D18" s="157"/>
      <c r="E18" s="156"/>
      <c r="F18" s="157"/>
      <c r="G18" s="157"/>
      <c r="H18" s="172"/>
      <c r="I18" s="219"/>
      <c r="J18" s="219"/>
      <c r="K18" s="157"/>
      <c r="L18" s="162"/>
      <c r="M18" s="157"/>
      <c r="N18" s="219"/>
      <c r="O18" s="219"/>
      <c r="P18" s="160">
        <v>3</v>
      </c>
      <c r="Q18" s="167"/>
      <c r="R18" s="167"/>
      <c r="S18" s="219"/>
      <c r="T18" s="218">
        <f t="shared" si="0"/>
        <v>0</v>
      </c>
      <c r="U18" s="167"/>
      <c r="V18" s="42"/>
    </row>
    <row r="19" spans="1:22" ht="21" customHeight="1">
      <c r="A19" s="159"/>
      <c r="B19" s="159" t="s">
        <v>364</v>
      </c>
      <c r="C19" s="173">
        <v>6</v>
      </c>
      <c r="D19" s="159" t="s">
        <v>389</v>
      </c>
      <c r="E19" s="173" t="s">
        <v>117</v>
      </c>
      <c r="F19" s="159"/>
      <c r="G19" s="173"/>
      <c r="H19" s="170"/>
      <c r="I19" s="220"/>
      <c r="J19" s="220"/>
      <c r="K19" s="173" t="s">
        <v>439</v>
      </c>
      <c r="L19" s="159"/>
      <c r="M19" s="159"/>
      <c r="N19" s="220"/>
      <c r="O19" s="220"/>
      <c r="P19" s="159" t="s">
        <v>385</v>
      </c>
      <c r="Q19" s="169" t="s">
        <v>391</v>
      </c>
      <c r="R19" s="159">
        <v>1</v>
      </c>
      <c r="S19" s="220">
        <v>52</v>
      </c>
      <c r="T19" s="218">
        <f t="shared" si="0"/>
        <v>52</v>
      </c>
      <c r="U19" s="159" t="s">
        <v>363</v>
      </c>
      <c r="V19" s="118"/>
    </row>
    <row r="20" spans="1:22" ht="21" customHeight="1">
      <c r="A20" s="157"/>
      <c r="B20" s="157" t="s">
        <v>377</v>
      </c>
      <c r="C20" s="162">
        <v>7</v>
      </c>
      <c r="D20" s="157" t="s">
        <v>376</v>
      </c>
      <c r="E20" s="162" t="s">
        <v>256</v>
      </c>
      <c r="F20" s="157" t="s">
        <v>378</v>
      </c>
      <c r="G20" s="162"/>
      <c r="H20" s="160"/>
      <c r="I20" s="218"/>
      <c r="J20" s="218"/>
      <c r="K20" s="162" t="s">
        <v>440</v>
      </c>
      <c r="L20" s="157"/>
      <c r="M20" s="157"/>
      <c r="N20" s="218"/>
      <c r="O20" s="218"/>
      <c r="P20" s="157" t="s">
        <v>384</v>
      </c>
      <c r="Q20" s="172" t="s">
        <v>357</v>
      </c>
      <c r="R20" s="157">
        <v>1</v>
      </c>
      <c r="S20" s="218">
        <v>58</v>
      </c>
      <c r="T20" s="218">
        <f t="shared" si="0"/>
        <v>58</v>
      </c>
      <c r="U20" s="157" t="s">
        <v>364</v>
      </c>
      <c r="V20" s="119"/>
    </row>
    <row r="21" spans="1:22" ht="21" customHeight="1">
      <c r="A21" s="157"/>
      <c r="B21" s="157"/>
      <c r="C21" s="162"/>
      <c r="D21" s="157"/>
      <c r="E21" s="162"/>
      <c r="F21" s="157"/>
      <c r="G21" s="162"/>
      <c r="H21" s="160"/>
      <c r="I21" s="218"/>
      <c r="J21" s="218"/>
      <c r="K21" s="162"/>
      <c r="L21" s="157"/>
      <c r="M21" s="157"/>
      <c r="N21" s="218"/>
      <c r="O21" s="218"/>
      <c r="P21" s="157" t="s">
        <v>525</v>
      </c>
      <c r="Q21" s="172" t="s">
        <v>395</v>
      </c>
      <c r="R21" s="157">
        <v>1</v>
      </c>
      <c r="S21" s="218">
        <v>32.5</v>
      </c>
      <c r="T21" s="218">
        <f t="shared" si="0"/>
        <v>32.5</v>
      </c>
      <c r="U21" s="160">
        <v>2</v>
      </c>
      <c r="V21" s="119"/>
    </row>
    <row r="22" spans="1:22" ht="21" customHeight="1">
      <c r="A22" s="157"/>
      <c r="B22" s="157"/>
      <c r="C22" s="162"/>
      <c r="D22" s="157"/>
      <c r="E22" s="162"/>
      <c r="F22" s="157"/>
      <c r="G22" s="162"/>
      <c r="H22" s="160"/>
      <c r="I22" s="218"/>
      <c r="J22" s="218"/>
      <c r="K22" s="162"/>
      <c r="L22" s="157"/>
      <c r="M22" s="157"/>
      <c r="N22" s="218"/>
      <c r="O22" s="218"/>
      <c r="P22" s="157"/>
      <c r="Q22" s="172" t="s">
        <v>396</v>
      </c>
      <c r="R22" s="157">
        <v>1</v>
      </c>
      <c r="S22" s="218">
        <v>32</v>
      </c>
      <c r="T22" s="218">
        <f t="shared" si="0"/>
        <v>32</v>
      </c>
      <c r="U22" s="157"/>
      <c r="V22" s="119"/>
    </row>
    <row r="23" spans="1:22" ht="21" customHeight="1">
      <c r="A23" s="157"/>
      <c r="B23" s="157"/>
      <c r="C23" s="162"/>
      <c r="D23" s="157"/>
      <c r="E23" s="162"/>
      <c r="F23" s="157"/>
      <c r="G23" s="162"/>
      <c r="H23" s="160"/>
      <c r="I23" s="218"/>
      <c r="J23" s="218"/>
      <c r="K23" s="162"/>
      <c r="L23" s="157"/>
      <c r="M23" s="157"/>
      <c r="N23" s="218"/>
      <c r="O23" s="218"/>
      <c r="P23" s="157"/>
      <c r="Q23" s="172" t="s">
        <v>477</v>
      </c>
      <c r="R23" s="157">
        <v>1</v>
      </c>
      <c r="S23" s="218">
        <v>31</v>
      </c>
      <c r="T23" s="218">
        <f t="shared" si="0"/>
        <v>31</v>
      </c>
      <c r="U23" s="157"/>
      <c r="V23" s="119"/>
    </row>
    <row r="24" spans="1:22" ht="21" customHeight="1">
      <c r="A24" s="157" t="s">
        <v>375</v>
      </c>
      <c r="B24" s="157" t="s">
        <v>354</v>
      </c>
      <c r="C24" s="162">
        <v>6</v>
      </c>
      <c r="D24" s="160" t="s">
        <v>379</v>
      </c>
      <c r="E24" s="162" t="s">
        <v>117</v>
      </c>
      <c r="F24" s="157" t="s">
        <v>378</v>
      </c>
      <c r="G24" s="162" t="s">
        <v>350</v>
      </c>
      <c r="H24" s="160">
        <v>2</v>
      </c>
      <c r="I24" s="218">
        <v>19.2</v>
      </c>
      <c r="J24" s="218"/>
      <c r="K24" s="162" t="s">
        <v>382</v>
      </c>
      <c r="L24" s="157" t="s">
        <v>351</v>
      </c>
      <c r="M24" s="157">
        <v>7</v>
      </c>
      <c r="N24" s="218">
        <v>21</v>
      </c>
      <c r="O24" s="218"/>
      <c r="P24" s="157" t="s">
        <v>386</v>
      </c>
      <c r="Q24" s="172" t="s">
        <v>356</v>
      </c>
      <c r="R24" s="157">
        <v>1</v>
      </c>
      <c r="S24" s="218">
        <v>45</v>
      </c>
      <c r="T24" s="218">
        <f t="shared" si="0"/>
        <v>45</v>
      </c>
      <c r="U24" s="157"/>
      <c r="V24" s="119"/>
    </row>
    <row r="25" spans="1:22" ht="21" customHeight="1">
      <c r="A25" s="157"/>
      <c r="B25" s="157" t="s">
        <v>377</v>
      </c>
      <c r="C25" s="162">
        <v>6</v>
      </c>
      <c r="D25" s="160" t="s">
        <v>380</v>
      </c>
      <c r="E25" s="162" t="s">
        <v>256</v>
      </c>
      <c r="F25" s="160" t="s">
        <v>6</v>
      </c>
      <c r="G25" s="162"/>
      <c r="H25" s="160" t="s">
        <v>6</v>
      </c>
      <c r="I25" s="218"/>
      <c r="J25" s="218"/>
      <c r="K25" s="162" t="s">
        <v>383</v>
      </c>
      <c r="L25" s="157"/>
      <c r="M25" s="157"/>
      <c r="N25" s="218"/>
      <c r="O25" s="218"/>
      <c r="P25" s="157" t="s">
        <v>387</v>
      </c>
      <c r="Q25" s="172" t="s">
        <v>392</v>
      </c>
      <c r="R25" s="157">
        <v>1</v>
      </c>
      <c r="S25" s="218">
        <v>12.67</v>
      </c>
      <c r="T25" s="218">
        <f t="shared" si="0"/>
        <v>12.67</v>
      </c>
      <c r="U25" s="157"/>
      <c r="V25" s="119"/>
    </row>
    <row r="26" spans="1:22" ht="21" customHeight="1">
      <c r="A26" s="157"/>
      <c r="B26" s="157"/>
      <c r="C26" s="162"/>
      <c r="D26" s="157"/>
      <c r="E26" s="162"/>
      <c r="F26" s="157"/>
      <c r="G26" s="162"/>
      <c r="H26" s="157"/>
      <c r="I26" s="218"/>
      <c r="J26" s="218"/>
      <c r="K26" s="162"/>
      <c r="L26" s="157"/>
      <c r="M26" s="157"/>
      <c r="N26" s="218"/>
      <c r="O26" s="218"/>
      <c r="P26" s="157" t="s">
        <v>388</v>
      </c>
      <c r="Q26" s="172" t="s">
        <v>359</v>
      </c>
      <c r="R26" s="157">
        <v>1</v>
      </c>
      <c r="S26" s="218">
        <v>43</v>
      </c>
      <c r="T26" s="218">
        <f t="shared" si="0"/>
        <v>43</v>
      </c>
      <c r="U26" s="157"/>
      <c r="V26" s="119"/>
    </row>
    <row r="27" spans="1:22" ht="21" customHeight="1">
      <c r="A27" s="157"/>
      <c r="B27" s="157"/>
      <c r="C27" s="162"/>
      <c r="D27" s="157"/>
      <c r="E27" s="162"/>
      <c r="F27" s="157"/>
      <c r="G27" s="162"/>
      <c r="H27" s="157"/>
      <c r="I27" s="218"/>
      <c r="J27" s="218"/>
      <c r="K27" s="162"/>
      <c r="L27" s="157"/>
      <c r="M27" s="157"/>
      <c r="N27" s="218"/>
      <c r="O27" s="218"/>
      <c r="P27" s="157"/>
      <c r="Q27" s="172" t="s">
        <v>393</v>
      </c>
      <c r="R27" s="157">
        <v>1</v>
      </c>
      <c r="S27" s="218">
        <v>11.6</v>
      </c>
      <c r="T27" s="218">
        <f t="shared" si="0"/>
        <v>11.6</v>
      </c>
      <c r="U27" s="157"/>
      <c r="V27" s="119"/>
    </row>
    <row r="28" spans="1:22" ht="21" customHeight="1">
      <c r="A28" s="157"/>
      <c r="B28" s="157"/>
      <c r="C28" s="162"/>
      <c r="D28" s="157"/>
      <c r="E28" s="162"/>
      <c r="F28" s="157"/>
      <c r="G28" s="162"/>
      <c r="H28" s="157"/>
      <c r="I28" s="218"/>
      <c r="J28" s="218"/>
      <c r="K28" s="162"/>
      <c r="L28" s="157"/>
      <c r="M28" s="157"/>
      <c r="N28" s="218"/>
      <c r="O28" s="218"/>
      <c r="P28" s="157"/>
      <c r="Q28" s="172" t="s">
        <v>361</v>
      </c>
      <c r="R28" s="157">
        <v>1</v>
      </c>
      <c r="S28" s="218">
        <v>9.9700000000000006</v>
      </c>
      <c r="T28" s="218">
        <f t="shared" si="0"/>
        <v>9.9700000000000006</v>
      </c>
      <c r="U28" s="157"/>
      <c r="V28" s="119"/>
    </row>
    <row r="29" spans="1:22" ht="21" customHeight="1">
      <c r="A29" s="157"/>
      <c r="B29" s="157"/>
      <c r="C29" s="162"/>
      <c r="D29" s="157"/>
      <c r="E29" s="162"/>
      <c r="F29" s="157"/>
      <c r="G29" s="162"/>
      <c r="H29" s="157"/>
      <c r="I29" s="218"/>
      <c r="J29" s="218"/>
      <c r="K29" s="162"/>
      <c r="L29" s="157"/>
      <c r="M29" s="157"/>
      <c r="N29" s="218"/>
      <c r="O29" s="218"/>
      <c r="P29" s="157"/>
      <c r="Q29" s="172" t="s">
        <v>390</v>
      </c>
      <c r="R29" s="157">
        <v>1</v>
      </c>
      <c r="S29" s="218">
        <v>41</v>
      </c>
      <c r="T29" s="218">
        <f t="shared" si="0"/>
        <v>41</v>
      </c>
      <c r="U29" s="157"/>
      <c r="V29" s="119"/>
    </row>
    <row r="30" spans="1:22" ht="21" customHeight="1">
      <c r="A30" s="157"/>
      <c r="B30" s="157"/>
      <c r="C30" s="162"/>
      <c r="D30" s="157"/>
      <c r="E30" s="162"/>
      <c r="F30" s="157"/>
      <c r="G30" s="162"/>
      <c r="H30" s="157"/>
      <c r="I30" s="218"/>
      <c r="J30" s="218"/>
      <c r="K30" s="162"/>
      <c r="L30" s="157"/>
      <c r="M30" s="157"/>
      <c r="N30" s="218"/>
      <c r="O30" s="218"/>
      <c r="P30" s="157"/>
      <c r="Q30" s="172" t="s">
        <v>397</v>
      </c>
      <c r="R30" s="157">
        <v>1</v>
      </c>
      <c r="S30" s="218">
        <v>72</v>
      </c>
      <c r="T30" s="218">
        <f t="shared" si="0"/>
        <v>72</v>
      </c>
      <c r="U30" s="157"/>
      <c r="V30" s="119"/>
    </row>
    <row r="31" spans="1:22" ht="21" customHeight="1" thickBot="1">
      <c r="A31" s="157"/>
      <c r="B31" s="157"/>
      <c r="C31" s="162"/>
      <c r="D31" s="157"/>
      <c r="E31" s="162"/>
      <c r="F31" s="157"/>
      <c r="G31" s="162"/>
      <c r="H31" s="157"/>
      <c r="I31" s="219"/>
      <c r="J31" s="219"/>
      <c r="K31" s="162"/>
      <c r="L31" s="157"/>
      <c r="M31" s="157"/>
      <c r="N31" s="219"/>
      <c r="O31" s="219"/>
      <c r="P31" s="157"/>
      <c r="Q31" s="174" t="s">
        <v>398</v>
      </c>
      <c r="R31" s="157">
        <v>3</v>
      </c>
      <c r="S31" s="219">
        <v>47</v>
      </c>
      <c r="T31" s="218">
        <f t="shared" si="0"/>
        <v>141</v>
      </c>
      <c r="U31" s="157"/>
      <c r="V31" s="119"/>
    </row>
    <row r="32" spans="1:22" ht="21" customHeight="1">
      <c r="A32" s="150"/>
      <c r="B32" s="159"/>
      <c r="C32" s="159"/>
      <c r="D32" s="159"/>
      <c r="E32" s="159"/>
      <c r="F32" s="170"/>
      <c r="G32" s="159"/>
      <c r="H32" s="159"/>
      <c r="I32" s="220"/>
      <c r="J32" s="220"/>
      <c r="K32" s="159" t="s">
        <v>403</v>
      </c>
      <c r="L32" s="159" t="s">
        <v>351</v>
      </c>
      <c r="M32" s="159">
        <v>2</v>
      </c>
      <c r="N32" s="220">
        <v>21</v>
      </c>
      <c r="O32" s="220"/>
      <c r="P32" s="159" t="s">
        <v>404</v>
      </c>
      <c r="Q32" s="159" t="s">
        <v>393</v>
      </c>
      <c r="R32" s="159">
        <v>1</v>
      </c>
      <c r="S32" s="220">
        <v>11.6</v>
      </c>
      <c r="T32" s="218">
        <f t="shared" si="0"/>
        <v>11.6</v>
      </c>
      <c r="U32" s="159"/>
      <c r="V32" s="118"/>
    </row>
    <row r="33" spans="1:22" ht="21" customHeight="1">
      <c r="A33" s="156" t="s">
        <v>399</v>
      </c>
      <c r="B33" s="157" t="s">
        <v>354</v>
      </c>
      <c r="C33" s="157">
        <v>6</v>
      </c>
      <c r="D33" s="157" t="s">
        <v>401</v>
      </c>
      <c r="E33" s="157" t="s">
        <v>117</v>
      </c>
      <c r="F33" s="160" t="s">
        <v>6</v>
      </c>
      <c r="G33" s="157"/>
      <c r="H33" s="157"/>
      <c r="I33" s="218"/>
      <c r="J33" s="218"/>
      <c r="K33" s="157"/>
      <c r="L33" s="157"/>
      <c r="M33" s="157"/>
      <c r="N33" s="218"/>
      <c r="O33" s="218"/>
      <c r="P33" s="157"/>
      <c r="Q33" s="157" t="s">
        <v>479</v>
      </c>
      <c r="R33" s="157">
        <v>1</v>
      </c>
      <c r="S33" s="218">
        <v>10.199999999999999</v>
      </c>
      <c r="T33" s="218">
        <f t="shared" si="0"/>
        <v>10.199999999999999</v>
      </c>
      <c r="U33" s="157"/>
      <c r="V33" s="119"/>
    </row>
    <row r="34" spans="1:22" ht="21" customHeight="1">
      <c r="A34" s="156"/>
      <c r="B34" s="157"/>
      <c r="C34" s="157"/>
      <c r="D34" s="157"/>
      <c r="E34" s="157"/>
      <c r="F34" s="160"/>
      <c r="G34" s="157"/>
      <c r="H34" s="157"/>
      <c r="I34" s="218"/>
      <c r="J34" s="218"/>
      <c r="K34" s="157"/>
      <c r="L34" s="157"/>
      <c r="M34" s="157"/>
      <c r="N34" s="218"/>
      <c r="O34" s="218"/>
      <c r="P34" s="157"/>
      <c r="Q34" s="157"/>
      <c r="R34" s="157"/>
      <c r="S34" s="218"/>
      <c r="T34" s="218">
        <f t="shared" si="0"/>
        <v>0</v>
      </c>
      <c r="U34" s="157"/>
      <c r="V34" s="119"/>
    </row>
    <row r="35" spans="1:22" ht="21" customHeight="1" thickBot="1">
      <c r="A35" s="166"/>
      <c r="B35" s="167"/>
      <c r="C35" s="167"/>
      <c r="D35" s="167"/>
      <c r="E35" s="167"/>
      <c r="F35" s="168"/>
      <c r="G35" s="167"/>
      <c r="H35" s="167"/>
      <c r="I35" s="219"/>
      <c r="J35" s="219"/>
      <c r="K35" s="167"/>
      <c r="L35" s="167"/>
      <c r="M35" s="167"/>
      <c r="N35" s="219"/>
      <c r="O35" s="219"/>
      <c r="P35" s="167"/>
      <c r="Q35" s="167"/>
      <c r="R35" s="167"/>
      <c r="S35" s="219"/>
      <c r="T35" s="218">
        <f t="shared" si="0"/>
        <v>0</v>
      </c>
      <c r="U35" s="167"/>
      <c r="V35" s="42"/>
    </row>
    <row r="36" spans="1:22" ht="21" customHeight="1">
      <c r="A36" s="150"/>
      <c r="B36" s="159"/>
      <c r="C36" s="159"/>
      <c r="D36" s="159"/>
      <c r="E36" s="159"/>
      <c r="F36" s="170"/>
      <c r="G36" s="159"/>
      <c r="H36" s="159"/>
      <c r="I36" s="220"/>
      <c r="J36" s="220"/>
      <c r="K36" s="162" t="s">
        <v>403</v>
      </c>
      <c r="L36" s="157" t="s">
        <v>351</v>
      </c>
      <c r="M36" s="159">
        <v>2</v>
      </c>
      <c r="N36" s="220">
        <v>21</v>
      </c>
      <c r="O36" s="220"/>
      <c r="P36" s="159" t="s">
        <v>404</v>
      </c>
      <c r="Q36" s="172" t="s">
        <v>393</v>
      </c>
      <c r="R36" s="159">
        <v>1</v>
      </c>
      <c r="S36" s="220">
        <v>11.6</v>
      </c>
      <c r="T36" s="218">
        <f t="shared" si="0"/>
        <v>11.6</v>
      </c>
      <c r="U36" s="159"/>
      <c r="V36" s="118"/>
    </row>
    <row r="37" spans="1:22" ht="21" customHeight="1">
      <c r="A37" s="156" t="s">
        <v>400</v>
      </c>
      <c r="B37" s="157" t="s">
        <v>354</v>
      </c>
      <c r="C37" s="157">
        <v>6</v>
      </c>
      <c r="D37" s="157" t="s">
        <v>402</v>
      </c>
      <c r="E37" s="157" t="s">
        <v>117</v>
      </c>
      <c r="F37" s="160" t="s">
        <v>6</v>
      </c>
      <c r="G37" s="157"/>
      <c r="H37" s="157"/>
      <c r="I37" s="218"/>
      <c r="J37" s="218"/>
      <c r="K37" s="157"/>
      <c r="L37" s="157"/>
      <c r="M37" s="157"/>
      <c r="N37" s="218"/>
      <c r="O37" s="218"/>
      <c r="P37" s="157"/>
      <c r="Q37" s="157" t="s">
        <v>479</v>
      </c>
      <c r="R37" s="157">
        <v>1</v>
      </c>
      <c r="S37" s="218">
        <v>10.199999999999999</v>
      </c>
      <c r="T37" s="218">
        <f t="shared" si="0"/>
        <v>10.199999999999999</v>
      </c>
      <c r="U37" s="157"/>
      <c r="V37" s="119"/>
    </row>
    <row r="38" spans="1:22" ht="21" customHeight="1">
      <c r="A38" s="156"/>
      <c r="B38" s="157"/>
      <c r="C38" s="157"/>
      <c r="D38" s="157"/>
      <c r="E38" s="157"/>
      <c r="F38" s="157"/>
      <c r="G38" s="157"/>
      <c r="H38" s="157"/>
      <c r="I38" s="218"/>
      <c r="J38" s="218"/>
      <c r="K38" s="157"/>
      <c r="L38" s="157"/>
      <c r="M38" s="157"/>
      <c r="N38" s="218"/>
      <c r="O38" s="218"/>
      <c r="P38" s="157"/>
      <c r="Q38" s="172"/>
      <c r="R38" s="157"/>
      <c r="S38" s="218"/>
      <c r="T38" s="218">
        <f t="shared" si="0"/>
        <v>0</v>
      </c>
      <c r="U38" s="157"/>
      <c r="V38" s="119"/>
    </row>
    <row r="39" spans="1:22" ht="21" customHeight="1" thickBot="1">
      <c r="A39" s="166"/>
      <c r="B39" s="167"/>
      <c r="C39" s="167"/>
      <c r="D39" s="167"/>
      <c r="E39" s="167"/>
      <c r="F39" s="167"/>
      <c r="G39" s="167"/>
      <c r="H39" s="167"/>
      <c r="I39" s="219"/>
      <c r="J39" s="219"/>
      <c r="K39" s="167"/>
      <c r="L39" s="167"/>
      <c r="M39" s="167"/>
      <c r="N39" s="219"/>
      <c r="O39" s="219"/>
      <c r="P39" s="167"/>
      <c r="Q39" s="167"/>
      <c r="R39" s="167"/>
      <c r="S39" s="219"/>
      <c r="T39" s="218">
        <f t="shared" si="0"/>
        <v>0</v>
      </c>
      <c r="U39" s="167"/>
      <c r="V39" s="42"/>
    </row>
    <row r="40" spans="1:22" ht="21" customHeight="1">
      <c r="A40" s="150"/>
      <c r="B40" s="157" t="s">
        <v>377</v>
      </c>
      <c r="C40" s="162">
        <v>6</v>
      </c>
      <c r="D40" s="157" t="s">
        <v>406</v>
      </c>
      <c r="E40" s="162" t="s">
        <v>256</v>
      </c>
      <c r="F40" s="157" t="s">
        <v>378</v>
      </c>
      <c r="G40" s="162"/>
      <c r="H40" s="160"/>
      <c r="I40" s="218"/>
      <c r="J40" s="218"/>
      <c r="K40" s="162" t="s">
        <v>440</v>
      </c>
      <c r="L40" s="157"/>
      <c r="M40" s="159"/>
      <c r="N40" s="218"/>
      <c r="O40" s="218"/>
      <c r="P40" s="156" t="s">
        <v>526</v>
      </c>
      <c r="Q40" s="159" t="s">
        <v>397</v>
      </c>
      <c r="R40" s="159">
        <v>2</v>
      </c>
      <c r="S40" s="218">
        <v>72</v>
      </c>
      <c r="T40" s="218">
        <f t="shared" si="0"/>
        <v>144</v>
      </c>
      <c r="U40" s="159"/>
      <c r="V40" s="118"/>
    </row>
    <row r="41" spans="1:22" ht="21" customHeight="1">
      <c r="A41" s="156"/>
      <c r="B41" s="157"/>
      <c r="C41" s="162"/>
      <c r="D41" s="157"/>
      <c r="E41" s="162"/>
      <c r="F41" s="157"/>
      <c r="G41" s="162"/>
      <c r="H41" s="160"/>
      <c r="I41" s="218"/>
      <c r="J41" s="218"/>
      <c r="K41" s="162"/>
      <c r="L41" s="157"/>
      <c r="M41" s="157"/>
      <c r="N41" s="218"/>
      <c r="O41" s="218"/>
      <c r="P41" s="156" t="s">
        <v>404</v>
      </c>
      <c r="Q41" s="164" t="s">
        <v>398</v>
      </c>
      <c r="R41" s="157">
        <v>2</v>
      </c>
      <c r="S41" s="218">
        <v>47</v>
      </c>
      <c r="T41" s="218">
        <f t="shared" si="0"/>
        <v>94</v>
      </c>
      <c r="U41" s="157"/>
      <c r="V41" s="119"/>
    </row>
    <row r="42" spans="1:22" ht="21" customHeight="1">
      <c r="A42" s="156" t="s">
        <v>405</v>
      </c>
      <c r="B42" s="157" t="s">
        <v>354</v>
      </c>
      <c r="C42" s="157">
        <v>6</v>
      </c>
      <c r="D42" s="157" t="s">
        <v>407</v>
      </c>
      <c r="E42" s="157" t="s">
        <v>117</v>
      </c>
      <c r="F42" s="157" t="s">
        <v>378</v>
      </c>
      <c r="G42" s="162" t="s">
        <v>350</v>
      </c>
      <c r="H42" s="160">
        <v>2</v>
      </c>
      <c r="I42" s="218">
        <v>19.2</v>
      </c>
      <c r="J42" s="218"/>
      <c r="K42" s="162" t="s">
        <v>382</v>
      </c>
      <c r="L42" s="157" t="s">
        <v>351</v>
      </c>
      <c r="M42" s="157">
        <v>7</v>
      </c>
      <c r="N42" s="218">
        <v>21</v>
      </c>
      <c r="O42" s="218"/>
      <c r="P42" s="59"/>
      <c r="Q42" s="157" t="s">
        <v>395</v>
      </c>
      <c r="R42" s="157">
        <v>1</v>
      </c>
      <c r="S42" s="218">
        <v>32.5</v>
      </c>
      <c r="T42" s="218">
        <f t="shared" si="0"/>
        <v>32.5</v>
      </c>
      <c r="U42" s="157"/>
      <c r="V42" s="119"/>
    </row>
    <row r="43" spans="1:22" ht="21" customHeight="1">
      <c r="A43" s="156"/>
      <c r="B43" s="157"/>
      <c r="C43" s="157"/>
      <c r="D43" s="157"/>
      <c r="E43" s="157"/>
      <c r="F43" s="157"/>
      <c r="G43" s="157"/>
      <c r="H43" s="157"/>
      <c r="I43" s="218"/>
      <c r="J43" s="218"/>
      <c r="K43" s="157"/>
      <c r="L43" s="157"/>
      <c r="M43" s="157"/>
      <c r="N43" s="218"/>
      <c r="O43" s="218"/>
      <c r="P43" s="156"/>
      <c r="Q43" s="157" t="s">
        <v>349</v>
      </c>
      <c r="R43" s="157">
        <v>1</v>
      </c>
      <c r="S43" s="218">
        <v>26</v>
      </c>
      <c r="T43" s="218">
        <f t="shared" si="0"/>
        <v>26</v>
      </c>
      <c r="U43" s="157"/>
      <c r="V43" s="119"/>
    </row>
    <row r="44" spans="1:22" ht="21" customHeight="1">
      <c r="A44" s="156"/>
      <c r="B44" s="157"/>
      <c r="C44" s="157"/>
      <c r="D44" s="157"/>
      <c r="E44" s="157"/>
      <c r="F44" s="157"/>
      <c r="G44" s="157"/>
      <c r="H44" s="157"/>
      <c r="I44" s="218"/>
      <c r="J44" s="218"/>
      <c r="K44" s="157"/>
      <c r="L44" s="157"/>
      <c r="M44" s="157"/>
      <c r="N44" s="218"/>
      <c r="O44" s="218"/>
      <c r="P44" s="156" t="s">
        <v>386</v>
      </c>
      <c r="Q44" s="157" t="s">
        <v>408</v>
      </c>
      <c r="R44" s="157">
        <v>2</v>
      </c>
      <c r="S44" s="218">
        <v>49</v>
      </c>
      <c r="T44" s="218">
        <f t="shared" si="0"/>
        <v>98</v>
      </c>
      <c r="U44" s="157"/>
      <c r="V44" s="119"/>
    </row>
    <row r="45" spans="1:22" ht="21" customHeight="1">
      <c r="A45" s="156"/>
      <c r="B45" s="157"/>
      <c r="C45" s="157"/>
      <c r="D45" s="157"/>
      <c r="E45" s="157"/>
      <c r="F45" s="157"/>
      <c r="G45" s="157"/>
      <c r="H45" s="157"/>
      <c r="I45" s="218"/>
      <c r="J45" s="218"/>
      <c r="K45" s="157"/>
      <c r="L45" s="157"/>
      <c r="M45" s="157"/>
      <c r="N45" s="218"/>
      <c r="O45" s="218"/>
      <c r="P45" s="156" t="s">
        <v>387</v>
      </c>
      <c r="Q45" s="157" t="s">
        <v>409</v>
      </c>
      <c r="R45" s="157">
        <v>1</v>
      </c>
      <c r="S45" s="218">
        <v>19.5</v>
      </c>
      <c r="T45" s="218">
        <f t="shared" si="0"/>
        <v>19.5</v>
      </c>
      <c r="U45" s="157"/>
      <c r="V45" s="119"/>
    </row>
    <row r="46" spans="1:22" ht="21" customHeight="1">
      <c r="A46" s="156"/>
      <c r="B46" s="157"/>
      <c r="C46" s="157"/>
      <c r="D46" s="157"/>
      <c r="E46" s="157"/>
      <c r="F46" s="157"/>
      <c r="G46" s="157"/>
      <c r="H46" s="157"/>
      <c r="I46" s="218"/>
      <c r="J46" s="218"/>
      <c r="K46" s="157"/>
      <c r="L46" s="157"/>
      <c r="M46" s="157"/>
      <c r="N46" s="218"/>
      <c r="O46" s="218"/>
      <c r="P46" s="156" t="s">
        <v>388</v>
      </c>
      <c r="Q46" s="157" t="s">
        <v>392</v>
      </c>
      <c r="R46" s="157">
        <v>3</v>
      </c>
      <c r="S46" s="218">
        <v>12.67</v>
      </c>
      <c r="T46" s="218">
        <f t="shared" si="0"/>
        <v>38.01</v>
      </c>
      <c r="U46" s="157"/>
      <c r="V46" s="119"/>
    </row>
    <row r="47" spans="1:22" ht="21" customHeight="1">
      <c r="A47" s="156"/>
      <c r="B47" s="157"/>
      <c r="C47" s="157"/>
      <c r="D47" s="157"/>
      <c r="E47" s="157"/>
      <c r="F47" s="157"/>
      <c r="G47" s="157"/>
      <c r="H47" s="157"/>
      <c r="I47" s="218"/>
      <c r="J47" s="218"/>
      <c r="K47" s="157"/>
      <c r="L47" s="157"/>
      <c r="M47" s="157"/>
      <c r="N47" s="218"/>
      <c r="O47" s="218"/>
      <c r="P47" s="156"/>
      <c r="Q47" s="157" t="s">
        <v>410</v>
      </c>
      <c r="R47" s="157">
        <v>2</v>
      </c>
      <c r="S47" s="218">
        <v>20</v>
      </c>
      <c r="T47" s="218">
        <f t="shared" si="0"/>
        <v>40</v>
      </c>
      <c r="U47" s="157"/>
      <c r="V47" s="119"/>
    </row>
    <row r="48" spans="1:22" ht="21" customHeight="1">
      <c r="A48" s="156"/>
      <c r="B48" s="157"/>
      <c r="C48" s="157"/>
      <c r="D48" s="157"/>
      <c r="E48" s="157"/>
      <c r="F48" s="157"/>
      <c r="G48" s="157"/>
      <c r="H48" s="157"/>
      <c r="I48" s="218"/>
      <c r="J48" s="218"/>
      <c r="K48" s="157"/>
      <c r="L48" s="157"/>
      <c r="M48" s="157"/>
      <c r="N48" s="218"/>
      <c r="O48" s="218"/>
      <c r="P48" s="156"/>
      <c r="Q48" s="157" t="s">
        <v>393</v>
      </c>
      <c r="R48" s="157">
        <v>3</v>
      </c>
      <c r="S48" s="218">
        <v>11.6</v>
      </c>
      <c r="T48" s="218">
        <f t="shared" si="0"/>
        <v>34.799999999999997</v>
      </c>
      <c r="U48" s="157"/>
      <c r="V48" s="119"/>
    </row>
    <row r="49" spans="1:22" ht="21" customHeight="1">
      <c r="A49" s="156"/>
      <c r="B49" s="157"/>
      <c r="C49" s="157"/>
      <c r="D49" s="157"/>
      <c r="E49" s="157"/>
      <c r="F49" s="157"/>
      <c r="G49" s="157"/>
      <c r="H49" s="157"/>
      <c r="I49" s="218"/>
      <c r="J49" s="218"/>
      <c r="K49" s="157"/>
      <c r="L49" s="157"/>
      <c r="M49" s="157"/>
      <c r="N49" s="218"/>
      <c r="O49" s="218"/>
      <c r="P49" s="156"/>
      <c r="Q49" s="157" t="s">
        <v>361</v>
      </c>
      <c r="R49" s="157">
        <v>1</v>
      </c>
      <c r="S49" s="218">
        <v>9.9700000000000006</v>
      </c>
      <c r="T49" s="218">
        <f t="shared" si="0"/>
        <v>9.9700000000000006</v>
      </c>
      <c r="U49" s="157"/>
      <c r="V49" s="119"/>
    </row>
    <row r="50" spans="1:22" ht="21" customHeight="1" thickBot="1">
      <c r="A50" s="166"/>
      <c r="B50" s="167"/>
      <c r="C50" s="167"/>
      <c r="D50" s="167"/>
      <c r="E50" s="167"/>
      <c r="F50" s="167"/>
      <c r="G50" s="167"/>
      <c r="H50" s="167"/>
      <c r="I50" s="219"/>
      <c r="J50" s="219"/>
      <c r="K50" s="167"/>
      <c r="L50" s="167"/>
      <c r="M50" s="167"/>
      <c r="N50" s="219"/>
      <c r="O50" s="219"/>
      <c r="P50" s="166"/>
      <c r="Q50" s="167"/>
      <c r="R50" s="167"/>
      <c r="S50" s="219"/>
      <c r="T50" s="218">
        <f t="shared" si="0"/>
        <v>0</v>
      </c>
      <c r="U50" s="167"/>
      <c r="V50" s="42"/>
    </row>
    <row r="51" spans="1:22" ht="21" customHeight="1">
      <c r="A51" s="150"/>
      <c r="B51" s="157" t="s">
        <v>412</v>
      </c>
      <c r="C51" s="157">
        <v>6</v>
      </c>
      <c r="D51" s="157" t="s">
        <v>413</v>
      </c>
      <c r="E51" s="157" t="s">
        <v>117</v>
      </c>
      <c r="F51" s="157" t="s">
        <v>414</v>
      </c>
      <c r="G51" s="162" t="s">
        <v>381</v>
      </c>
      <c r="H51" s="160">
        <v>1</v>
      </c>
      <c r="I51" s="220">
        <v>36</v>
      </c>
      <c r="J51" s="220"/>
      <c r="K51" s="162" t="s">
        <v>383</v>
      </c>
      <c r="L51" s="156" t="s">
        <v>415</v>
      </c>
      <c r="M51" s="159">
        <v>3</v>
      </c>
      <c r="N51" s="220">
        <v>40</v>
      </c>
      <c r="O51" s="220"/>
      <c r="P51" s="159" t="s">
        <v>384</v>
      </c>
      <c r="Q51" s="159" t="s">
        <v>409</v>
      </c>
      <c r="R51" s="159">
        <v>1</v>
      </c>
      <c r="S51" s="220">
        <v>19.5</v>
      </c>
      <c r="T51" s="218">
        <f t="shared" si="0"/>
        <v>19.5</v>
      </c>
      <c r="U51" s="159"/>
      <c r="V51" s="118"/>
    </row>
    <row r="52" spans="1:22" ht="21" customHeight="1">
      <c r="A52" s="156" t="s">
        <v>411</v>
      </c>
      <c r="B52" s="157"/>
      <c r="C52" s="157"/>
      <c r="D52" s="157"/>
      <c r="E52" s="157"/>
      <c r="F52" s="157"/>
      <c r="G52" s="157"/>
      <c r="H52" s="157"/>
      <c r="I52" s="218"/>
      <c r="J52" s="218"/>
      <c r="K52" s="157"/>
      <c r="L52" s="156"/>
      <c r="M52" s="157"/>
      <c r="N52" s="218"/>
      <c r="O52" s="218"/>
      <c r="P52" s="157" t="s">
        <v>386</v>
      </c>
      <c r="Q52" s="157" t="s">
        <v>396</v>
      </c>
      <c r="R52" s="157">
        <v>1</v>
      </c>
      <c r="S52" s="218">
        <v>32</v>
      </c>
      <c r="T52" s="218">
        <f t="shared" si="0"/>
        <v>32</v>
      </c>
      <c r="U52" s="157"/>
      <c r="V52" s="119"/>
    </row>
    <row r="53" spans="1:22" ht="21" customHeight="1">
      <c r="A53" s="156"/>
      <c r="B53" s="157"/>
      <c r="C53" s="157"/>
      <c r="D53" s="157"/>
      <c r="E53" s="157"/>
      <c r="F53" s="157"/>
      <c r="G53" s="157"/>
      <c r="H53" s="157"/>
      <c r="I53" s="218"/>
      <c r="J53" s="218"/>
      <c r="K53" s="157"/>
      <c r="L53" s="156"/>
      <c r="M53" s="157"/>
      <c r="N53" s="218"/>
      <c r="O53" s="218"/>
      <c r="P53" s="157" t="s">
        <v>387</v>
      </c>
      <c r="Q53" s="157" t="s">
        <v>410</v>
      </c>
      <c r="R53" s="157">
        <v>1</v>
      </c>
      <c r="S53" s="218">
        <v>20</v>
      </c>
      <c r="T53" s="218">
        <f t="shared" si="0"/>
        <v>20</v>
      </c>
      <c r="U53" s="157"/>
      <c r="V53" s="119"/>
    </row>
    <row r="54" spans="1:22" ht="21" customHeight="1" thickBot="1">
      <c r="A54" s="166"/>
      <c r="B54" s="167"/>
      <c r="C54" s="167"/>
      <c r="D54" s="167"/>
      <c r="E54" s="167"/>
      <c r="F54" s="167"/>
      <c r="G54" s="167"/>
      <c r="H54" s="167"/>
      <c r="I54" s="219"/>
      <c r="J54" s="219"/>
      <c r="K54" s="167"/>
      <c r="L54" s="166"/>
      <c r="M54" s="167"/>
      <c r="N54" s="219"/>
      <c r="O54" s="219"/>
      <c r="P54" s="167" t="s">
        <v>388</v>
      </c>
      <c r="Q54" s="167" t="s">
        <v>361</v>
      </c>
      <c r="R54" s="167">
        <v>1</v>
      </c>
      <c r="S54" s="219">
        <v>9.1</v>
      </c>
      <c r="T54" s="218">
        <f t="shared" si="0"/>
        <v>9.1</v>
      </c>
      <c r="U54" s="167"/>
      <c r="V54" s="42"/>
    </row>
    <row r="55" spans="1:22" ht="21" customHeight="1">
      <c r="A55" s="150"/>
      <c r="B55" s="157" t="s">
        <v>354</v>
      </c>
      <c r="C55" s="157">
        <v>6</v>
      </c>
      <c r="D55" s="157" t="s">
        <v>419</v>
      </c>
      <c r="E55" s="157" t="s">
        <v>117</v>
      </c>
      <c r="F55" s="157" t="s">
        <v>378</v>
      </c>
      <c r="G55" s="162" t="s">
        <v>350</v>
      </c>
      <c r="H55" s="160">
        <v>2</v>
      </c>
      <c r="I55" s="220">
        <v>19.2</v>
      </c>
      <c r="J55" s="220"/>
      <c r="K55" s="162" t="s">
        <v>420</v>
      </c>
      <c r="L55" s="157" t="s">
        <v>351</v>
      </c>
      <c r="M55" s="157">
        <v>5</v>
      </c>
      <c r="N55" s="220">
        <v>21</v>
      </c>
      <c r="O55" s="220"/>
      <c r="P55" s="156" t="s">
        <v>404</v>
      </c>
      <c r="Q55" s="159" t="s">
        <v>392</v>
      </c>
      <c r="R55" s="159">
        <v>1</v>
      </c>
      <c r="S55" s="220">
        <v>12.67</v>
      </c>
      <c r="T55" s="218">
        <f t="shared" si="0"/>
        <v>12.67</v>
      </c>
      <c r="U55" s="159"/>
      <c r="V55" s="118"/>
    </row>
    <row r="56" spans="1:22" ht="21" customHeight="1">
      <c r="A56" s="156" t="s">
        <v>416</v>
      </c>
      <c r="B56" s="157"/>
      <c r="C56" s="157"/>
      <c r="D56" s="157"/>
      <c r="E56" s="157"/>
      <c r="F56" s="157"/>
      <c r="G56" s="157"/>
      <c r="H56" s="157"/>
      <c r="I56" s="218"/>
      <c r="J56" s="218"/>
      <c r="K56" s="157"/>
      <c r="L56" s="157"/>
      <c r="M56" s="157"/>
      <c r="N56" s="218"/>
      <c r="O56" s="218"/>
      <c r="P56" s="156"/>
      <c r="Q56" s="157" t="s">
        <v>349</v>
      </c>
      <c r="R56" s="157">
        <v>1</v>
      </c>
      <c r="S56" s="218">
        <v>26</v>
      </c>
      <c r="T56" s="218">
        <f t="shared" si="0"/>
        <v>26</v>
      </c>
      <c r="U56" s="157"/>
      <c r="V56" s="119"/>
    </row>
    <row r="57" spans="1:22" ht="21" customHeight="1">
      <c r="A57" s="156" t="s">
        <v>417</v>
      </c>
      <c r="B57" s="157"/>
      <c r="C57" s="157"/>
      <c r="D57" s="157"/>
      <c r="E57" s="157"/>
      <c r="F57" s="157"/>
      <c r="G57" s="157"/>
      <c r="H57" s="157"/>
      <c r="I57" s="218"/>
      <c r="J57" s="218"/>
      <c r="K57" s="157"/>
      <c r="L57" s="157"/>
      <c r="M57" s="157"/>
      <c r="N57" s="218"/>
      <c r="O57" s="218"/>
      <c r="P57" s="156" t="s">
        <v>386</v>
      </c>
      <c r="Q57" s="157" t="s">
        <v>393</v>
      </c>
      <c r="R57" s="157">
        <v>1</v>
      </c>
      <c r="S57" s="218">
        <v>11.6</v>
      </c>
      <c r="T57" s="218">
        <f t="shared" si="0"/>
        <v>11.6</v>
      </c>
      <c r="U57" s="157"/>
      <c r="V57" s="119"/>
    </row>
    <row r="58" spans="1:22" ht="21" customHeight="1">
      <c r="A58" s="156" t="s">
        <v>418</v>
      </c>
      <c r="B58" s="157"/>
      <c r="C58" s="157"/>
      <c r="D58" s="157"/>
      <c r="E58" s="157"/>
      <c r="F58" s="157"/>
      <c r="G58" s="157"/>
      <c r="H58" s="157"/>
      <c r="I58" s="218"/>
      <c r="J58" s="218"/>
      <c r="K58" s="157"/>
      <c r="L58" s="157"/>
      <c r="M58" s="157"/>
      <c r="N58" s="218"/>
      <c r="O58" s="218"/>
      <c r="P58" s="156" t="s">
        <v>387</v>
      </c>
      <c r="Q58" s="157" t="s">
        <v>361</v>
      </c>
      <c r="R58" s="157">
        <v>1</v>
      </c>
      <c r="S58" s="218">
        <v>9.1</v>
      </c>
      <c r="T58" s="218">
        <f t="shared" si="0"/>
        <v>9.1</v>
      </c>
      <c r="U58" s="157"/>
      <c r="V58" s="119"/>
    </row>
    <row r="59" spans="1:22" ht="21" customHeight="1">
      <c r="A59" s="156"/>
      <c r="B59" s="157"/>
      <c r="C59" s="157"/>
      <c r="D59" s="157"/>
      <c r="E59" s="157"/>
      <c r="F59" s="157"/>
      <c r="G59" s="157"/>
      <c r="H59" s="157"/>
      <c r="I59" s="218"/>
      <c r="J59" s="218"/>
      <c r="K59" s="157"/>
      <c r="L59" s="157"/>
      <c r="M59" s="157"/>
      <c r="N59" s="218"/>
      <c r="O59" s="218"/>
      <c r="P59" s="156" t="s">
        <v>388</v>
      </c>
      <c r="Q59" s="217"/>
      <c r="R59" s="157"/>
      <c r="S59" s="218"/>
      <c r="T59" s="218">
        <f t="shared" si="0"/>
        <v>0</v>
      </c>
      <c r="U59" s="157"/>
      <c r="V59" s="119"/>
    </row>
    <row r="60" spans="1:22" ht="21" customHeight="1" thickBot="1">
      <c r="A60" s="166"/>
      <c r="B60" s="167"/>
      <c r="C60" s="167"/>
      <c r="D60" s="167"/>
      <c r="E60" s="167"/>
      <c r="F60" s="167"/>
      <c r="G60" s="167"/>
      <c r="H60" s="167"/>
      <c r="I60" s="219"/>
      <c r="J60" s="219"/>
      <c r="K60" s="167"/>
      <c r="L60" s="167"/>
      <c r="M60" s="167"/>
      <c r="N60" s="219"/>
      <c r="O60" s="219"/>
      <c r="P60" s="166"/>
      <c r="Q60" s="167"/>
      <c r="R60" s="167"/>
      <c r="S60" s="219"/>
      <c r="T60" s="218">
        <f t="shared" si="0"/>
        <v>0</v>
      </c>
      <c r="U60" s="167"/>
      <c r="V60" s="42"/>
    </row>
    <row r="61" spans="1:22" ht="21" customHeight="1">
      <c r="A61" s="150"/>
      <c r="B61" s="157" t="s">
        <v>354</v>
      </c>
      <c r="C61" s="157">
        <v>6</v>
      </c>
      <c r="D61" s="157" t="s">
        <v>494</v>
      </c>
      <c r="E61" s="157" t="s">
        <v>117</v>
      </c>
      <c r="F61" s="157" t="s">
        <v>378</v>
      </c>
      <c r="G61" s="162" t="s">
        <v>350</v>
      </c>
      <c r="H61" s="160">
        <v>2</v>
      </c>
      <c r="I61" s="220">
        <v>19.2</v>
      </c>
      <c r="J61" s="220"/>
      <c r="K61" s="162" t="s">
        <v>420</v>
      </c>
      <c r="L61" s="157" t="s">
        <v>351</v>
      </c>
      <c r="M61" s="157">
        <v>5</v>
      </c>
      <c r="N61" s="220">
        <v>21</v>
      </c>
      <c r="O61" s="220"/>
      <c r="P61" s="156" t="s">
        <v>385</v>
      </c>
      <c r="Q61" s="159" t="s">
        <v>392</v>
      </c>
      <c r="R61" s="159">
        <v>2</v>
      </c>
      <c r="S61" s="220">
        <v>12.67</v>
      </c>
      <c r="T61" s="218">
        <f t="shared" si="0"/>
        <v>25.34</v>
      </c>
      <c r="U61" s="159"/>
      <c r="V61" s="118"/>
    </row>
    <row r="62" spans="1:22" ht="21" customHeight="1">
      <c r="A62" s="156" t="s">
        <v>421</v>
      </c>
      <c r="B62" s="157"/>
      <c r="C62" s="157"/>
      <c r="D62" s="157"/>
      <c r="E62" s="157"/>
      <c r="F62" s="157"/>
      <c r="G62" s="157"/>
      <c r="H62" s="157"/>
      <c r="I62" s="218"/>
      <c r="J62" s="218"/>
      <c r="K62" s="157"/>
      <c r="L62" s="157"/>
      <c r="M62" s="157"/>
      <c r="N62" s="218"/>
      <c r="O62" s="218"/>
      <c r="P62" s="156"/>
      <c r="Q62" s="157"/>
      <c r="R62" s="157"/>
      <c r="S62" s="218"/>
      <c r="T62" s="218">
        <f t="shared" si="0"/>
        <v>0</v>
      </c>
      <c r="U62" s="157"/>
      <c r="V62" s="119"/>
    </row>
    <row r="63" spans="1:22" ht="21" customHeight="1">
      <c r="A63" s="156" t="s">
        <v>417</v>
      </c>
      <c r="B63" s="157"/>
      <c r="C63" s="157"/>
      <c r="D63" s="157"/>
      <c r="E63" s="157"/>
      <c r="F63" s="157"/>
      <c r="G63" s="157"/>
      <c r="H63" s="157"/>
      <c r="I63" s="218"/>
      <c r="J63" s="218"/>
      <c r="K63" s="157"/>
      <c r="L63" s="157"/>
      <c r="M63" s="157"/>
      <c r="N63" s="218"/>
      <c r="O63" s="218"/>
      <c r="P63" s="156" t="s">
        <v>386</v>
      </c>
      <c r="Q63" s="157" t="s">
        <v>349</v>
      </c>
      <c r="R63" s="157">
        <v>1</v>
      </c>
      <c r="S63" s="218">
        <v>26</v>
      </c>
      <c r="T63" s="218">
        <f t="shared" si="0"/>
        <v>26</v>
      </c>
      <c r="U63" s="157"/>
      <c r="V63" s="119"/>
    </row>
    <row r="64" spans="1:22" ht="21" customHeight="1">
      <c r="A64" s="156" t="s">
        <v>418</v>
      </c>
      <c r="B64" s="157"/>
      <c r="C64" s="157"/>
      <c r="D64" s="157"/>
      <c r="E64" s="157"/>
      <c r="F64" s="157"/>
      <c r="G64" s="157"/>
      <c r="H64" s="157"/>
      <c r="I64" s="218"/>
      <c r="J64" s="218"/>
      <c r="K64" s="157"/>
      <c r="L64" s="157"/>
      <c r="M64" s="157"/>
      <c r="N64" s="218"/>
      <c r="O64" s="218"/>
      <c r="P64" s="156" t="s">
        <v>387</v>
      </c>
      <c r="Q64" s="157" t="s">
        <v>393</v>
      </c>
      <c r="R64" s="157">
        <v>2</v>
      </c>
      <c r="S64" s="218">
        <v>11.6</v>
      </c>
      <c r="T64" s="218">
        <f t="shared" si="0"/>
        <v>23.2</v>
      </c>
      <c r="U64" s="157"/>
      <c r="V64" s="119"/>
    </row>
    <row r="65" spans="1:22" ht="21" customHeight="1">
      <c r="A65" s="156"/>
      <c r="B65" s="157"/>
      <c r="C65" s="157"/>
      <c r="D65" s="157"/>
      <c r="E65" s="157"/>
      <c r="F65" s="157"/>
      <c r="G65" s="157"/>
      <c r="H65" s="157"/>
      <c r="I65" s="218"/>
      <c r="J65" s="218"/>
      <c r="K65" s="157"/>
      <c r="L65" s="157"/>
      <c r="M65" s="157"/>
      <c r="N65" s="218"/>
      <c r="O65" s="218"/>
      <c r="P65" s="156" t="s">
        <v>388</v>
      </c>
      <c r="Q65" s="157" t="s">
        <v>361</v>
      </c>
      <c r="R65" s="157">
        <v>1</v>
      </c>
      <c r="S65" s="218">
        <v>9.1</v>
      </c>
      <c r="T65" s="218">
        <f t="shared" si="0"/>
        <v>9.1</v>
      </c>
      <c r="U65" s="157"/>
      <c r="V65" s="119"/>
    </row>
    <row r="66" spans="1:22" ht="21" customHeight="1">
      <c r="A66" s="156"/>
      <c r="B66" s="157"/>
      <c r="C66" s="157"/>
      <c r="D66" s="157"/>
      <c r="E66" s="157"/>
      <c r="F66" s="157"/>
      <c r="G66" s="157"/>
      <c r="H66" s="157"/>
      <c r="I66" s="218"/>
      <c r="J66" s="218"/>
      <c r="K66" s="157"/>
      <c r="L66" s="157"/>
      <c r="M66" s="157"/>
      <c r="N66" s="218"/>
      <c r="O66" s="218"/>
      <c r="P66" s="157"/>
      <c r="Q66" s="157"/>
      <c r="R66" s="157"/>
      <c r="S66" s="218"/>
      <c r="T66" s="218">
        <f t="shared" si="0"/>
        <v>0</v>
      </c>
      <c r="U66" s="157"/>
      <c r="V66" s="119"/>
    </row>
    <row r="67" spans="1:22" ht="21" customHeight="1" thickBot="1">
      <c r="A67" s="166"/>
      <c r="B67" s="167"/>
      <c r="C67" s="167"/>
      <c r="D67" s="167"/>
      <c r="E67" s="167"/>
      <c r="F67" s="167"/>
      <c r="G67" s="167"/>
      <c r="H67" s="167"/>
      <c r="I67" s="219"/>
      <c r="J67" s="219"/>
      <c r="K67" s="167"/>
      <c r="L67" s="167"/>
      <c r="M67" s="167"/>
      <c r="N67" s="219"/>
      <c r="O67" s="219"/>
      <c r="P67" s="167"/>
      <c r="Q67" s="167"/>
      <c r="R67" s="167"/>
      <c r="S67" s="219"/>
      <c r="T67" s="218">
        <f t="shared" si="0"/>
        <v>0</v>
      </c>
      <c r="U67" s="219"/>
      <c r="V67" s="42"/>
    </row>
    <row r="68" spans="1:22" ht="21" customHeight="1">
      <c r="A68" s="150"/>
      <c r="B68" s="159"/>
      <c r="C68" s="159"/>
      <c r="D68" s="159"/>
      <c r="E68" s="159"/>
      <c r="F68" s="170"/>
      <c r="G68" s="159"/>
      <c r="H68" s="159"/>
      <c r="I68" s="220"/>
      <c r="J68" s="220"/>
      <c r="K68" s="162" t="s">
        <v>383</v>
      </c>
      <c r="L68" s="157" t="s">
        <v>351</v>
      </c>
      <c r="M68" s="159">
        <v>3</v>
      </c>
      <c r="N68" s="220">
        <v>21</v>
      </c>
      <c r="O68" s="220"/>
      <c r="P68" s="159"/>
      <c r="Q68" s="157" t="s">
        <v>479</v>
      </c>
      <c r="R68" s="159">
        <v>1</v>
      </c>
      <c r="S68" s="220">
        <v>10.199999999999999</v>
      </c>
      <c r="T68" s="218">
        <f t="shared" si="0"/>
        <v>10.199999999999999</v>
      </c>
      <c r="U68" s="159"/>
      <c r="V68" s="118"/>
    </row>
    <row r="69" spans="1:22" ht="21" customHeight="1">
      <c r="A69" s="156" t="s">
        <v>422</v>
      </c>
      <c r="B69" s="157" t="s">
        <v>354</v>
      </c>
      <c r="C69" s="157">
        <v>6</v>
      </c>
      <c r="D69" s="157" t="s">
        <v>401</v>
      </c>
      <c r="E69" s="157" t="s">
        <v>117</v>
      </c>
      <c r="F69" s="160" t="s">
        <v>6</v>
      </c>
      <c r="G69" s="157"/>
      <c r="H69" s="157"/>
      <c r="I69" s="218"/>
      <c r="J69" s="218"/>
      <c r="K69" s="157"/>
      <c r="L69" s="157"/>
      <c r="M69" s="157"/>
      <c r="N69" s="218"/>
      <c r="O69" s="218"/>
      <c r="P69" s="157"/>
      <c r="Q69" s="157"/>
      <c r="R69" s="157"/>
      <c r="S69" s="218"/>
      <c r="T69" s="218">
        <f t="shared" si="0"/>
        <v>0</v>
      </c>
      <c r="U69" s="157"/>
      <c r="V69" s="119"/>
    </row>
    <row r="70" spans="1:22" ht="21" customHeight="1">
      <c r="A70" s="156"/>
      <c r="B70" s="157"/>
      <c r="C70" s="157"/>
      <c r="D70" s="157"/>
      <c r="E70" s="157"/>
      <c r="F70" s="160"/>
      <c r="G70" s="157"/>
      <c r="H70" s="157"/>
      <c r="I70" s="218"/>
      <c r="J70" s="218"/>
      <c r="K70" s="157"/>
      <c r="L70" s="157"/>
      <c r="M70" s="157"/>
      <c r="N70" s="218"/>
      <c r="O70" s="218"/>
      <c r="P70" s="157"/>
      <c r="Q70" s="157"/>
      <c r="R70" s="157"/>
      <c r="S70" s="218"/>
      <c r="T70" s="218">
        <f t="shared" si="0"/>
        <v>0</v>
      </c>
      <c r="U70" s="157"/>
      <c r="V70" s="119"/>
    </row>
    <row r="71" spans="1:22" ht="21" customHeight="1" thickBot="1">
      <c r="A71" s="166"/>
      <c r="B71" s="167"/>
      <c r="C71" s="167"/>
      <c r="D71" s="167"/>
      <c r="E71" s="167"/>
      <c r="F71" s="168"/>
      <c r="G71" s="167"/>
      <c r="H71" s="167"/>
      <c r="I71" s="219"/>
      <c r="J71" s="219"/>
      <c r="K71" s="167"/>
      <c r="L71" s="167"/>
      <c r="M71" s="157"/>
      <c r="N71" s="219"/>
      <c r="O71" s="219"/>
      <c r="P71" s="157"/>
      <c r="Q71" s="167"/>
      <c r="R71" s="167"/>
      <c r="S71" s="219"/>
      <c r="T71" s="218">
        <f t="shared" ref="T71:T96" si="1">S71*R71</f>
        <v>0</v>
      </c>
      <c r="U71" s="167"/>
      <c r="V71" s="42"/>
    </row>
    <row r="72" spans="1:22" ht="21" customHeight="1">
      <c r="A72" s="150"/>
      <c r="B72" s="157" t="s">
        <v>377</v>
      </c>
      <c r="C72" s="162">
        <v>6</v>
      </c>
      <c r="D72" s="157" t="s">
        <v>424</v>
      </c>
      <c r="E72" s="162" t="s">
        <v>256</v>
      </c>
      <c r="F72" s="157" t="s">
        <v>414</v>
      </c>
      <c r="G72" s="162"/>
      <c r="H72" s="160"/>
      <c r="I72" s="220"/>
      <c r="J72" s="220"/>
      <c r="K72" s="162"/>
      <c r="L72" s="156"/>
      <c r="M72" s="159"/>
      <c r="N72" s="220"/>
      <c r="O72" s="220"/>
      <c r="P72" s="176" t="s">
        <v>6</v>
      </c>
      <c r="Q72" s="159" t="s">
        <v>395</v>
      </c>
      <c r="R72" s="169">
        <v>1</v>
      </c>
      <c r="S72" s="220">
        <v>32.5</v>
      </c>
      <c r="T72" s="218">
        <f t="shared" si="1"/>
        <v>32.5</v>
      </c>
      <c r="U72" s="159"/>
      <c r="V72" s="118"/>
    </row>
    <row r="73" spans="1:22" ht="21" customHeight="1">
      <c r="A73" s="156" t="s">
        <v>423</v>
      </c>
      <c r="B73" s="157" t="s">
        <v>412</v>
      </c>
      <c r="C73" s="157">
        <v>6</v>
      </c>
      <c r="D73" s="157" t="s">
        <v>427</v>
      </c>
      <c r="E73" s="157" t="s">
        <v>117</v>
      </c>
      <c r="F73" s="157" t="s">
        <v>425</v>
      </c>
      <c r="G73" s="162" t="s">
        <v>381</v>
      </c>
      <c r="H73" s="160">
        <v>3</v>
      </c>
      <c r="I73" s="218">
        <v>36</v>
      </c>
      <c r="J73" s="218"/>
      <c r="K73" s="162" t="s">
        <v>426</v>
      </c>
      <c r="L73" s="156" t="s">
        <v>415</v>
      </c>
      <c r="M73" s="157">
        <v>8</v>
      </c>
      <c r="N73" s="218">
        <v>40</v>
      </c>
      <c r="O73" s="218"/>
      <c r="P73" s="156" t="s">
        <v>384</v>
      </c>
      <c r="Q73" s="157" t="s">
        <v>349</v>
      </c>
      <c r="R73" s="172">
        <v>1</v>
      </c>
      <c r="S73" s="218">
        <v>26</v>
      </c>
      <c r="T73" s="218">
        <f t="shared" si="1"/>
        <v>26</v>
      </c>
      <c r="U73" s="157"/>
      <c r="V73" s="119"/>
    </row>
    <row r="74" spans="1:22" ht="21" customHeight="1">
      <c r="A74" s="156"/>
      <c r="B74" s="157" t="s">
        <v>354</v>
      </c>
      <c r="C74" s="157">
        <v>6</v>
      </c>
      <c r="D74" s="157" t="s">
        <v>428</v>
      </c>
      <c r="E74" s="157" t="s">
        <v>117</v>
      </c>
      <c r="F74" s="157" t="s">
        <v>414</v>
      </c>
      <c r="G74" s="162" t="s">
        <v>350</v>
      </c>
      <c r="H74" s="160">
        <v>1</v>
      </c>
      <c r="I74" s="218">
        <v>19.2</v>
      </c>
      <c r="J74" s="218"/>
      <c r="K74" s="162" t="s">
        <v>420</v>
      </c>
      <c r="L74" s="156" t="s">
        <v>351</v>
      </c>
      <c r="M74" s="157">
        <v>5</v>
      </c>
      <c r="N74" s="218">
        <v>21</v>
      </c>
      <c r="O74" s="218"/>
      <c r="P74" s="156"/>
      <c r="Q74" s="157" t="s">
        <v>409</v>
      </c>
      <c r="R74" s="172">
        <v>2</v>
      </c>
      <c r="S74" s="218">
        <v>19.5</v>
      </c>
      <c r="T74" s="218">
        <f t="shared" si="1"/>
        <v>39</v>
      </c>
      <c r="U74" s="157"/>
      <c r="V74" s="119"/>
    </row>
    <row r="75" spans="1:22" ht="21" customHeight="1">
      <c r="A75" s="156"/>
      <c r="B75" s="157"/>
      <c r="C75" s="157"/>
      <c r="D75" s="157"/>
      <c r="E75" s="157"/>
      <c r="F75" s="157"/>
      <c r="G75" s="157"/>
      <c r="H75" s="157"/>
      <c r="I75" s="218"/>
      <c r="J75" s="218"/>
      <c r="K75" s="157"/>
      <c r="L75" s="156"/>
      <c r="M75" s="157"/>
      <c r="N75" s="218"/>
      <c r="O75" s="218"/>
      <c r="P75" s="156" t="s">
        <v>386</v>
      </c>
      <c r="Q75" s="157" t="s">
        <v>392</v>
      </c>
      <c r="R75" s="172">
        <v>1</v>
      </c>
      <c r="S75" s="218">
        <v>12.67</v>
      </c>
      <c r="T75" s="218">
        <f t="shared" si="1"/>
        <v>12.67</v>
      </c>
      <c r="U75" s="157"/>
      <c r="V75" s="119"/>
    </row>
    <row r="76" spans="1:22" ht="21" customHeight="1">
      <c r="A76" s="156"/>
      <c r="B76" s="157"/>
      <c r="C76" s="157"/>
      <c r="D76" s="157"/>
      <c r="E76" s="157"/>
      <c r="F76" s="157"/>
      <c r="G76" s="157"/>
      <c r="H76" s="157"/>
      <c r="I76" s="218"/>
      <c r="J76" s="218"/>
      <c r="K76" s="157"/>
      <c r="L76" s="156"/>
      <c r="M76" s="157"/>
      <c r="N76" s="218"/>
      <c r="O76" s="218"/>
      <c r="P76" s="156" t="s">
        <v>387</v>
      </c>
      <c r="Q76" s="157" t="s">
        <v>410</v>
      </c>
      <c r="R76" s="172">
        <v>2</v>
      </c>
      <c r="S76" s="218">
        <v>20</v>
      </c>
      <c r="T76" s="218">
        <f t="shared" si="1"/>
        <v>40</v>
      </c>
      <c r="U76" s="157"/>
      <c r="V76" s="119"/>
    </row>
    <row r="77" spans="1:22" ht="21" customHeight="1">
      <c r="A77" s="156"/>
      <c r="B77" s="157"/>
      <c r="C77" s="157"/>
      <c r="D77" s="157"/>
      <c r="E77" s="157"/>
      <c r="F77" s="157"/>
      <c r="G77" s="157"/>
      <c r="H77" s="157"/>
      <c r="I77" s="218"/>
      <c r="J77" s="218"/>
      <c r="K77" s="157"/>
      <c r="L77" s="156"/>
      <c r="M77" s="157"/>
      <c r="N77" s="218"/>
      <c r="O77" s="218"/>
      <c r="P77" s="156" t="s">
        <v>388</v>
      </c>
      <c r="Q77" s="157" t="s">
        <v>393</v>
      </c>
      <c r="R77" s="172">
        <v>1</v>
      </c>
      <c r="S77" s="218">
        <v>11.6</v>
      </c>
      <c r="T77" s="218">
        <f t="shared" si="1"/>
        <v>11.6</v>
      </c>
      <c r="U77" s="157"/>
      <c r="V77" s="119"/>
    </row>
    <row r="78" spans="1:22" ht="21" customHeight="1">
      <c r="A78" s="156"/>
      <c r="B78" s="157"/>
      <c r="C78" s="157"/>
      <c r="D78" s="157"/>
      <c r="E78" s="157"/>
      <c r="F78" s="157"/>
      <c r="G78" s="157"/>
      <c r="H78" s="157"/>
      <c r="I78" s="218"/>
      <c r="J78" s="218"/>
      <c r="K78" s="157"/>
      <c r="L78" s="156"/>
      <c r="M78" s="157"/>
      <c r="N78" s="218"/>
      <c r="O78" s="218"/>
      <c r="P78" s="156"/>
      <c r="Q78" s="157" t="s">
        <v>361</v>
      </c>
      <c r="R78" s="172">
        <v>1</v>
      </c>
      <c r="S78" s="218">
        <v>9.1</v>
      </c>
      <c r="T78" s="218">
        <f t="shared" si="1"/>
        <v>9.1</v>
      </c>
      <c r="U78" s="157"/>
      <c r="V78" s="119"/>
    </row>
    <row r="79" spans="1:22" ht="21" customHeight="1" thickBot="1">
      <c r="A79" s="166"/>
      <c r="B79" s="167"/>
      <c r="C79" s="167"/>
      <c r="D79" s="167"/>
      <c r="E79" s="167"/>
      <c r="F79" s="167"/>
      <c r="G79" s="167"/>
      <c r="H79" s="167"/>
      <c r="I79" s="219"/>
      <c r="J79" s="219"/>
      <c r="K79" s="167"/>
      <c r="L79" s="166"/>
      <c r="M79" s="167"/>
      <c r="N79" s="219"/>
      <c r="O79" s="219"/>
      <c r="P79" s="156"/>
      <c r="Q79" s="167" t="s">
        <v>429</v>
      </c>
      <c r="R79" s="175">
        <v>1</v>
      </c>
      <c r="S79" s="219">
        <v>62</v>
      </c>
      <c r="T79" s="218">
        <f t="shared" si="1"/>
        <v>62</v>
      </c>
      <c r="U79" s="167"/>
      <c r="V79" s="42"/>
    </row>
    <row r="80" spans="1:22" ht="21" customHeight="1">
      <c r="A80" s="150"/>
      <c r="B80" s="159"/>
      <c r="C80" s="159"/>
      <c r="D80" s="159"/>
      <c r="E80" s="159"/>
      <c r="F80" s="159"/>
      <c r="G80" s="159"/>
      <c r="H80" s="159"/>
      <c r="I80" s="220"/>
      <c r="J80" s="220"/>
      <c r="K80" s="159"/>
      <c r="L80" s="159"/>
      <c r="M80" s="159"/>
      <c r="N80" s="220"/>
      <c r="O80" s="220"/>
      <c r="P80" s="159"/>
      <c r="Q80" s="159" t="s">
        <v>485</v>
      </c>
      <c r="R80" s="159">
        <v>1</v>
      </c>
      <c r="S80" s="220">
        <v>20</v>
      </c>
      <c r="T80" s="218">
        <f t="shared" si="1"/>
        <v>20</v>
      </c>
      <c r="U80" s="159"/>
      <c r="V80" s="118"/>
    </row>
    <row r="81" spans="1:22" ht="21" customHeight="1">
      <c r="A81" s="156" t="s">
        <v>430</v>
      </c>
      <c r="B81" s="157" t="s">
        <v>431</v>
      </c>
      <c r="C81" s="157"/>
      <c r="D81" s="157" t="s">
        <v>401</v>
      </c>
      <c r="E81" s="162" t="s">
        <v>256</v>
      </c>
      <c r="F81" s="157"/>
      <c r="G81" s="157"/>
      <c r="H81" s="157"/>
      <c r="I81" s="218"/>
      <c r="J81" s="218"/>
      <c r="K81" s="157"/>
      <c r="L81" s="157"/>
      <c r="M81" s="157"/>
      <c r="N81" s="218"/>
      <c r="O81" s="218"/>
      <c r="P81" s="157"/>
      <c r="Q81" s="157" t="s">
        <v>234</v>
      </c>
      <c r="R81" s="157">
        <v>1</v>
      </c>
      <c r="S81" s="218">
        <v>13</v>
      </c>
      <c r="T81" s="218">
        <f t="shared" si="1"/>
        <v>13</v>
      </c>
      <c r="U81" s="157"/>
      <c r="V81" s="119"/>
    </row>
    <row r="82" spans="1:22" ht="21" customHeight="1" thickBot="1">
      <c r="A82" s="166"/>
      <c r="B82" s="167"/>
      <c r="C82" s="167"/>
      <c r="D82" s="167"/>
      <c r="E82" s="167"/>
      <c r="F82" s="167"/>
      <c r="G82" s="167"/>
      <c r="H82" s="167"/>
      <c r="I82" s="219"/>
      <c r="J82" s="219"/>
      <c r="K82" s="167"/>
      <c r="L82" s="167"/>
      <c r="M82" s="167"/>
      <c r="N82" s="219"/>
      <c r="O82" s="219"/>
      <c r="P82" s="167"/>
      <c r="Q82" s="167"/>
      <c r="R82" s="167"/>
      <c r="S82" s="219"/>
      <c r="T82" s="218">
        <f t="shared" si="1"/>
        <v>0</v>
      </c>
      <c r="U82" s="167"/>
      <c r="V82" s="42"/>
    </row>
    <row r="83" spans="1:22" ht="21" customHeight="1">
      <c r="A83" s="150"/>
      <c r="B83" s="157" t="s">
        <v>377</v>
      </c>
      <c r="C83" s="162">
        <v>6</v>
      </c>
      <c r="D83" s="157" t="s">
        <v>401</v>
      </c>
      <c r="E83" s="162" t="s">
        <v>256</v>
      </c>
      <c r="F83" s="159"/>
      <c r="G83" s="159"/>
      <c r="H83" s="159"/>
      <c r="I83" s="220"/>
      <c r="J83" s="220"/>
      <c r="K83" s="159"/>
      <c r="L83" s="159"/>
      <c r="M83" s="159"/>
      <c r="N83" s="220"/>
      <c r="O83" s="220"/>
      <c r="P83" s="156" t="s">
        <v>404</v>
      </c>
      <c r="Q83" s="159" t="s">
        <v>357</v>
      </c>
      <c r="R83" s="159">
        <v>2</v>
      </c>
      <c r="S83" s="220">
        <v>58</v>
      </c>
      <c r="T83" s="218">
        <v>114.26</v>
      </c>
      <c r="U83" s="242"/>
      <c r="V83" s="118"/>
    </row>
    <row r="84" spans="1:22" ht="21" customHeight="1">
      <c r="A84" s="156" t="s">
        <v>432</v>
      </c>
      <c r="B84" s="157" t="s">
        <v>412</v>
      </c>
      <c r="C84" s="157">
        <v>6</v>
      </c>
      <c r="D84" s="157" t="s">
        <v>433</v>
      </c>
      <c r="E84" s="157" t="s">
        <v>117</v>
      </c>
      <c r="F84" s="157" t="s">
        <v>378</v>
      </c>
      <c r="G84" s="162" t="s">
        <v>381</v>
      </c>
      <c r="H84" s="160">
        <v>2</v>
      </c>
      <c r="I84" s="218">
        <v>36</v>
      </c>
      <c r="J84" s="218"/>
      <c r="K84" s="162" t="s">
        <v>435</v>
      </c>
      <c r="L84" s="156" t="s">
        <v>415</v>
      </c>
      <c r="M84" s="157">
        <v>6</v>
      </c>
      <c r="N84" s="218">
        <v>40</v>
      </c>
      <c r="O84" s="218"/>
      <c r="P84" s="156" t="s">
        <v>386</v>
      </c>
      <c r="Q84" s="157" t="s">
        <v>395</v>
      </c>
      <c r="R84" s="157">
        <v>1</v>
      </c>
      <c r="S84" s="218">
        <v>32.5</v>
      </c>
      <c r="T84" s="218">
        <f t="shared" si="1"/>
        <v>32.5</v>
      </c>
      <c r="U84" s="157"/>
      <c r="V84" s="119"/>
    </row>
    <row r="85" spans="1:22" ht="21" customHeight="1">
      <c r="A85" s="156"/>
      <c r="B85" s="157" t="s">
        <v>367</v>
      </c>
      <c r="C85" s="157">
        <v>6</v>
      </c>
      <c r="D85" s="160" t="s">
        <v>434</v>
      </c>
      <c r="E85" s="157" t="s">
        <v>117</v>
      </c>
      <c r="F85" s="157" t="s">
        <v>414</v>
      </c>
      <c r="G85" s="162" t="s">
        <v>369</v>
      </c>
      <c r="H85" s="160">
        <v>1</v>
      </c>
      <c r="I85" s="218">
        <v>16.5</v>
      </c>
      <c r="J85" s="218"/>
      <c r="K85" s="162" t="s">
        <v>383</v>
      </c>
      <c r="L85" s="156" t="s">
        <v>370</v>
      </c>
      <c r="M85" s="157">
        <v>3</v>
      </c>
      <c r="N85" s="218">
        <v>19</v>
      </c>
      <c r="O85" s="218"/>
      <c r="P85" s="156" t="s">
        <v>436</v>
      </c>
      <c r="Q85" s="157" t="s">
        <v>409</v>
      </c>
      <c r="R85" s="157">
        <v>2</v>
      </c>
      <c r="S85" s="218">
        <v>19.5</v>
      </c>
      <c r="T85" s="218">
        <f t="shared" si="1"/>
        <v>39</v>
      </c>
      <c r="U85" s="157"/>
      <c r="V85" s="119"/>
    </row>
    <row r="86" spans="1:22" ht="21" customHeight="1">
      <c r="A86" s="156"/>
      <c r="B86" s="157"/>
      <c r="C86" s="157"/>
      <c r="D86" s="157"/>
      <c r="E86" s="157"/>
      <c r="F86" s="157"/>
      <c r="G86" s="157"/>
      <c r="H86" s="157"/>
      <c r="I86" s="218"/>
      <c r="J86" s="218"/>
      <c r="K86" s="157"/>
      <c r="L86" s="157"/>
      <c r="M86" s="157"/>
      <c r="N86" s="218"/>
      <c r="O86" s="218"/>
      <c r="P86" s="156" t="s">
        <v>388</v>
      </c>
      <c r="Q86" s="157" t="s">
        <v>394</v>
      </c>
      <c r="R86" s="157">
        <v>1</v>
      </c>
      <c r="S86" s="218">
        <v>9.9700000000000006</v>
      </c>
      <c r="T86" s="218">
        <f t="shared" si="1"/>
        <v>9.9700000000000006</v>
      </c>
      <c r="U86" s="157"/>
      <c r="V86" s="119"/>
    </row>
    <row r="87" spans="1:22" ht="21" customHeight="1">
      <c r="A87" s="156"/>
      <c r="B87" s="157"/>
      <c r="C87" s="157"/>
      <c r="D87" s="157"/>
      <c r="E87" s="157"/>
      <c r="F87" s="157"/>
      <c r="G87" s="157"/>
      <c r="H87" s="157"/>
      <c r="I87" s="218"/>
      <c r="J87" s="218"/>
      <c r="K87" s="157"/>
      <c r="L87" s="157"/>
      <c r="M87" s="157"/>
      <c r="N87" s="218"/>
      <c r="O87" s="218"/>
      <c r="P87" s="156"/>
      <c r="Q87" s="157" t="s">
        <v>410</v>
      </c>
      <c r="R87" s="157">
        <v>2</v>
      </c>
      <c r="S87" s="218">
        <v>20</v>
      </c>
      <c r="T87" s="218">
        <f t="shared" si="1"/>
        <v>40</v>
      </c>
      <c r="U87" s="157"/>
      <c r="V87" s="119"/>
    </row>
    <row r="88" spans="1:22" ht="21" customHeight="1">
      <c r="A88" s="156"/>
      <c r="B88" s="157"/>
      <c r="C88" s="157"/>
      <c r="D88" s="157"/>
      <c r="E88" s="157"/>
      <c r="F88" s="157"/>
      <c r="G88" s="157"/>
      <c r="H88" s="157"/>
      <c r="I88" s="218"/>
      <c r="J88" s="218"/>
      <c r="K88" s="157"/>
      <c r="L88" s="157"/>
      <c r="M88" s="157"/>
      <c r="N88" s="218"/>
      <c r="O88" s="218"/>
      <c r="P88" s="156"/>
      <c r="Q88" s="157" t="s">
        <v>361</v>
      </c>
      <c r="R88" s="157">
        <v>1</v>
      </c>
      <c r="S88" s="218">
        <v>9.1</v>
      </c>
      <c r="T88" s="218">
        <f t="shared" si="1"/>
        <v>9.1</v>
      </c>
      <c r="U88" s="157"/>
      <c r="V88" s="119"/>
    </row>
    <row r="89" spans="1:22" ht="21" customHeight="1">
      <c r="A89" s="156"/>
      <c r="B89" s="157"/>
      <c r="C89" s="157"/>
      <c r="D89" s="157"/>
      <c r="E89" s="157"/>
      <c r="F89" s="157"/>
      <c r="G89" s="157"/>
      <c r="H89" s="157"/>
      <c r="I89" s="218"/>
      <c r="J89" s="218"/>
      <c r="K89" s="157"/>
      <c r="L89" s="157"/>
      <c r="M89" s="157"/>
      <c r="N89" s="218"/>
      <c r="O89" s="218"/>
      <c r="P89" s="156"/>
      <c r="Q89" s="157" t="s">
        <v>398</v>
      </c>
      <c r="R89" s="157">
        <v>1</v>
      </c>
      <c r="S89" s="218">
        <v>47</v>
      </c>
      <c r="T89" s="218">
        <f t="shared" si="1"/>
        <v>47</v>
      </c>
      <c r="U89" s="157"/>
      <c r="V89" s="119"/>
    </row>
    <row r="90" spans="1:22" ht="21" customHeight="1" thickBot="1">
      <c r="A90" s="156"/>
      <c r="B90" s="157"/>
      <c r="C90" s="157"/>
      <c r="D90" s="157"/>
      <c r="E90" s="157"/>
      <c r="F90" s="157"/>
      <c r="G90" s="157"/>
      <c r="H90" s="157"/>
      <c r="I90" s="219"/>
      <c r="J90" s="219"/>
      <c r="K90" s="157"/>
      <c r="L90" s="157"/>
      <c r="M90" s="157"/>
      <c r="N90" s="219"/>
      <c r="O90" s="219"/>
      <c r="P90" s="156"/>
      <c r="Q90" s="167" t="s">
        <v>429</v>
      </c>
      <c r="R90" s="167">
        <v>1</v>
      </c>
      <c r="S90" s="219">
        <v>62</v>
      </c>
      <c r="T90" s="218">
        <f t="shared" si="1"/>
        <v>62</v>
      </c>
      <c r="U90" s="157"/>
      <c r="V90" s="119"/>
    </row>
    <row r="91" spans="1:22" ht="21" customHeight="1">
      <c r="A91" s="150"/>
      <c r="B91" s="159"/>
      <c r="C91" s="159"/>
      <c r="D91" s="159"/>
      <c r="E91" s="159"/>
      <c r="F91" s="159"/>
      <c r="G91" s="159"/>
      <c r="H91" s="159"/>
      <c r="I91" s="220"/>
      <c r="J91" s="220"/>
      <c r="K91" s="159"/>
      <c r="L91" s="159"/>
      <c r="M91" s="159"/>
      <c r="N91" s="220"/>
      <c r="O91" s="220"/>
      <c r="P91" s="159"/>
      <c r="Q91" s="159"/>
      <c r="R91" s="159"/>
      <c r="S91" s="220"/>
      <c r="T91" s="218">
        <f t="shared" si="1"/>
        <v>0</v>
      </c>
      <c r="U91" s="159"/>
      <c r="V91" s="118"/>
    </row>
    <row r="92" spans="1:22" ht="21" customHeight="1">
      <c r="A92" s="156" t="s">
        <v>437</v>
      </c>
      <c r="B92" s="157" t="s">
        <v>431</v>
      </c>
      <c r="C92" s="157"/>
      <c r="D92" s="157" t="s">
        <v>401</v>
      </c>
      <c r="E92" s="162" t="s">
        <v>256</v>
      </c>
      <c r="F92" s="157"/>
      <c r="G92" s="157"/>
      <c r="H92" s="157"/>
      <c r="I92" s="218"/>
      <c r="J92" s="218"/>
      <c r="K92" s="157"/>
      <c r="L92" s="157"/>
      <c r="M92" s="157"/>
      <c r="N92" s="218"/>
      <c r="O92" s="218"/>
      <c r="P92" s="157"/>
      <c r="Q92" s="157"/>
      <c r="R92" s="157"/>
      <c r="S92" s="218"/>
      <c r="T92" s="218">
        <f t="shared" si="1"/>
        <v>0</v>
      </c>
      <c r="U92" s="157"/>
      <c r="V92" s="119"/>
    </row>
    <row r="93" spans="1:22" ht="21" customHeight="1" thickBot="1">
      <c r="A93" s="166"/>
      <c r="B93" s="167"/>
      <c r="C93" s="167"/>
      <c r="D93" s="167"/>
      <c r="E93" s="167"/>
      <c r="F93" s="167"/>
      <c r="G93" s="167"/>
      <c r="H93" s="167"/>
      <c r="I93" s="219"/>
      <c r="J93" s="219"/>
      <c r="K93" s="167"/>
      <c r="L93" s="167"/>
      <c r="M93" s="167"/>
      <c r="N93" s="219"/>
      <c r="O93" s="219"/>
      <c r="P93" s="167"/>
      <c r="Q93" s="167"/>
      <c r="R93" s="167"/>
      <c r="S93" s="219"/>
      <c r="T93" s="218">
        <f t="shared" si="1"/>
        <v>0</v>
      </c>
      <c r="U93" s="167"/>
      <c r="V93" s="42"/>
    </row>
    <row r="94" spans="1:22" ht="21" customHeight="1">
      <c r="A94" s="159"/>
      <c r="B94" s="159" t="s">
        <v>412</v>
      </c>
      <c r="C94" s="159">
        <v>6</v>
      </c>
      <c r="D94" s="159" t="s">
        <v>438</v>
      </c>
      <c r="E94" s="159" t="s">
        <v>117</v>
      </c>
      <c r="F94" s="159" t="s">
        <v>414</v>
      </c>
      <c r="G94" s="159" t="s">
        <v>381</v>
      </c>
      <c r="H94" s="170">
        <v>1</v>
      </c>
      <c r="I94" s="220">
        <v>36</v>
      </c>
      <c r="J94" s="220"/>
      <c r="K94" s="159" t="s">
        <v>383</v>
      </c>
      <c r="L94" s="159" t="s">
        <v>415</v>
      </c>
      <c r="M94" s="159">
        <v>3</v>
      </c>
      <c r="N94" s="220">
        <v>40</v>
      </c>
      <c r="O94" s="220"/>
      <c r="P94" s="159" t="s">
        <v>386</v>
      </c>
      <c r="Q94" s="159" t="s">
        <v>396</v>
      </c>
      <c r="R94" s="159">
        <v>1</v>
      </c>
      <c r="S94" s="220">
        <v>32</v>
      </c>
      <c r="T94" s="218">
        <f t="shared" si="1"/>
        <v>32</v>
      </c>
      <c r="U94" s="159"/>
      <c r="V94" s="118"/>
    </row>
    <row r="95" spans="1:22" ht="21" customHeight="1">
      <c r="A95" s="156" t="s">
        <v>441</v>
      </c>
      <c r="B95" s="157"/>
      <c r="C95" s="157"/>
      <c r="D95" s="157"/>
      <c r="E95" s="157"/>
      <c r="F95" s="157"/>
      <c r="G95" s="157"/>
      <c r="H95" s="160"/>
      <c r="I95" s="218"/>
      <c r="J95" s="218"/>
      <c r="K95" s="157"/>
      <c r="L95" s="157"/>
      <c r="M95" s="157"/>
      <c r="N95" s="218"/>
      <c r="O95" s="218"/>
      <c r="P95" s="157" t="s">
        <v>387</v>
      </c>
      <c r="Q95" s="157" t="s">
        <v>409</v>
      </c>
      <c r="R95" s="157">
        <v>1</v>
      </c>
      <c r="S95" s="218">
        <v>19.5</v>
      </c>
      <c r="T95" s="218">
        <f t="shared" si="1"/>
        <v>19.5</v>
      </c>
      <c r="U95" s="157"/>
      <c r="V95" s="119"/>
    </row>
    <row r="96" spans="1:22" ht="21" customHeight="1" thickBot="1">
      <c r="A96" s="167"/>
      <c r="B96" s="167"/>
      <c r="C96" s="167"/>
      <c r="D96" s="167"/>
      <c r="E96" s="167"/>
      <c r="F96" s="167"/>
      <c r="G96" s="167"/>
      <c r="H96" s="168"/>
      <c r="I96" s="219"/>
      <c r="J96" s="219"/>
      <c r="K96" s="167"/>
      <c r="L96" s="167"/>
      <c r="M96" s="167"/>
      <c r="N96" s="219"/>
      <c r="O96" s="219"/>
      <c r="P96" s="167" t="s">
        <v>388</v>
      </c>
      <c r="Q96" s="167" t="s">
        <v>361</v>
      </c>
      <c r="R96" s="167">
        <v>1</v>
      </c>
      <c r="S96" s="219">
        <v>9.1</v>
      </c>
      <c r="T96" s="218">
        <f t="shared" si="1"/>
        <v>9.1</v>
      </c>
      <c r="U96" s="167"/>
      <c r="V96" s="119"/>
    </row>
    <row r="97" spans="1:23" ht="21" customHeight="1">
      <c r="A97" s="162"/>
      <c r="B97" s="162"/>
      <c r="C97" s="162"/>
      <c r="D97" s="162"/>
      <c r="E97" s="162"/>
      <c r="F97" s="162"/>
      <c r="G97" s="162"/>
      <c r="H97" s="162">
        <f>SUM(H6:H96)</f>
        <v>20</v>
      </c>
      <c r="I97" s="162"/>
      <c r="J97" s="162"/>
      <c r="K97" s="162"/>
      <c r="L97" s="162"/>
      <c r="M97" s="162">
        <f>SUM(M6:M96)</f>
        <v>71</v>
      </c>
      <c r="N97" s="162"/>
      <c r="O97" s="162"/>
      <c r="P97" s="162"/>
      <c r="Q97" s="162"/>
      <c r="R97" s="162">
        <f>SUM(R5:R96)</f>
        <v>94</v>
      </c>
      <c r="S97" s="162"/>
      <c r="T97" s="221">
        <f>SUM(T5:T96)</f>
        <v>2628.2399999999993</v>
      </c>
      <c r="U97" s="162"/>
      <c r="V97" s="12"/>
      <c r="W97" s="12"/>
    </row>
    <row r="98" spans="1:23" ht="21" customHeight="1">
      <c r="A98" s="12"/>
      <c r="B98" s="12"/>
      <c r="C98" s="12"/>
      <c r="D98" s="12"/>
      <c r="E98" s="12"/>
      <c r="F98" s="12"/>
      <c r="G98" s="12"/>
      <c r="H98" s="12"/>
      <c r="I98" s="12"/>
      <c r="J98" s="12"/>
      <c r="K98" s="12"/>
      <c r="L98" s="12"/>
      <c r="M98" s="12"/>
      <c r="N98" s="12"/>
      <c r="O98" s="12"/>
      <c r="P98" s="12"/>
      <c r="Q98" s="12"/>
      <c r="R98" s="12"/>
      <c r="S98" s="12"/>
      <c r="T98" s="12"/>
      <c r="U98" s="12"/>
      <c r="V98" s="12"/>
      <c r="W98" s="12"/>
    </row>
    <row r="99" spans="1:23" ht="21" customHeight="1">
      <c r="A99" s="12"/>
      <c r="B99" s="12"/>
      <c r="C99" s="12"/>
      <c r="D99" s="12"/>
      <c r="E99" s="12"/>
      <c r="F99" s="12"/>
      <c r="G99" s="12"/>
      <c r="H99" s="12"/>
      <c r="I99" s="12"/>
      <c r="J99" s="12"/>
      <c r="K99" s="12"/>
      <c r="L99" s="12"/>
      <c r="M99" s="12"/>
      <c r="N99" s="12"/>
      <c r="O99" s="12"/>
      <c r="P99" s="12"/>
      <c r="Q99" s="12"/>
      <c r="R99" s="12"/>
      <c r="S99" s="12"/>
      <c r="T99" s="12"/>
      <c r="U99" s="12"/>
      <c r="V99" s="12"/>
      <c r="W99" s="12"/>
    </row>
    <row r="100" spans="1:23" ht="21" customHeight="1">
      <c r="A100" s="12"/>
      <c r="B100" s="12"/>
      <c r="C100" s="12"/>
      <c r="D100" s="12"/>
      <c r="E100" s="12"/>
      <c r="F100" s="12"/>
      <c r="G100" s="12"/>
      <c r="H100" s="12"/>
      <c r="I100" s="12"/>
      <c r="J100" s="12"/>
      <c r="K100" s="12"/>
      <c r="L100" s="12"/>
      <c r="M100" s="12"/>
      <c r="N100" s="12"/>
      <c r="O100" s="12"/>
      <c r="P100" s="12"/>
      <c r="Q100" s="12"/>
      <c r="R100" s="12"/>
      <c r="S100" s="12"/>
      <c r="T100" s="12"/>
      <c r="U100" s="12"/>
      <c r="V100" s="12"/>
      <c r="W100" s="12"/>
    </row>
    <row r="101" spans="1:23" ht="21" customHeight="1">
      <c r="A101" s="12"/>
      <c r="B101" s="12"/>
      <c r="C101" s="12"/>
      <c r="D101" s="12"/>
      <c r="E101" s="12"/>
      <c r="F101" s="12"/>
      <c r="G101" s="12"/>
      <c r="H101" s="12"/>
      <c r="I101" s="12"/>
      <c r="J101" s="12"/>
      <c r="K101" s="12"/>
      <c r="L101" s="12"/>
      <c r="M101" s="12"/>
      <c r="N101" s="12"/>
      <c r="O101" s="12"/>
      <c r="P101" s="12"/>
      <c r="Q101" s="12"/>
      <c r="R101" s="12"/>
      <c r="S101" s="12"/>
      <c r="T101" s="12"/>
      <c r="U101" s="12"/>
      <c r="V101" s="12"/>
      <c r="W101" s="12"/>
    </row>
    <row r="102" spans="1:23" ht="21" customHeight="1">
      <c r="A102" s="12"/>
      <c r="B102" s="12"/>
      <c r="C102" s="12"/>
      <c r="D102" s="12"/>
      <c r="E102" s="12"/>
      <c r="F102" s="12"/>
      <c r="G102" s="12"/>
      <c r="H102" s="12"/>
      <c r="I102" s="12"/>
      <c r="J102" s="12"/>
      <c r="K102" s="12"/>
      <c r="L102" s="12"/>
      <c r="M102" s="12"/>
      <c r="N102" s="12"/>
      <c r="O102" s="12"/>
      <c r="P102" s="12"/>
      <c r="Q102" s="12"/>
      <c r="R102" s="12"/>
      <c r="S102" s="12"/>
      <c r="T102" s="12"/>
      <c r="U102" s="12"/>
      <c r="V102" s="12"/>
      <c r="W102" s="12"/>
    </row>
    <row r="103" spans="1:23" ht="21" customHeight="1">
      <c r="A103" s="12"/>
      <c r="B103" s="12"/>
      <c r="C103" s="12"/>
      <c r="D103" s="12"/>
      <c r="E103" s="12"/>
      <c r="F103" s="12"/>
      <c r="G103" s="12"/>
      <c r="H103" s="12"/>
      <c r="I103" s="12"/>
      <c r="J103" s="12"/>
      <c r="K103" s="12"/>
      <c r="L103" s="12"/>
      <c r="M103" s="12"/>
      <c r="N103" s="12"/>
      <c r="O103" s="12"/>
      <c r="P103" s="12"/>
      <c r="Q103" s="12"/>
      <c r="R103" s="12"/>
      <c r="S103" s="12"/>
      <c r="T103" s="12"/>
      <c r="U103" s="12"/>
      <c r="V103" s="12"/>
      <c r="W103" s="12"/>
    </row>
    <row r="104" spans="1:23" ht="21" customHeight="1">
      <c r="A104" s="12"/>
      <c r="B104" s="12"/>
      <c r="C104" s="12"/>
      <c r="D104" s="12"/>
      <c r="E104" s="12"/>
      <c r="F104" s="12"/>
      <c r="G104" s="12"/>
      <c r="H104" s="12"/>
      <c r="I104" s="12"/>
      <c r="J104" s="12"/>
      <c r="K104" s="12"/>
      <c r="L104" s="12"/>
      <c r="M104" s="12"/>
      <c r="N104" s="12"/>
      <c r="O104" s="12"/>
      <c r="P104" s="12"/>
      <c r="Q104" s="12"/>
      <c r="R104" s="12"/>
      <c r="S104" s="12"/>
      <c r="T104" s="12"/>
      <c r="U104" s="12"/>
      <c r="V104" s="12"/>
      <c r="W104" s="12"/>
    </row>
    <row r="105" spans="1:23" ht="21" customHeight="1">
      <c r="A105" s="12"/>
      <c r="B105" s="12"/>
      <c r="C105" s="12"/>
      <c r="D105" s="12"/>
      <c r="E105" s="12"/>
      <c r="F105" s="12"/>
      <c r="G105" s="12"/>
      <c r="H105" s="12"/>
      <c r="I105" s="12"/>
      <c r="J105" s="12"/>
      <c r="K105" s="12"/>
      <c r="L105" s="12"/>
      <c r="M105" s="12"/>
      <c r="N105" s="12"/>
      <c r="O105" s="12"/>
      <c r="P105" s="12"/>
      <c r="Q105" s="12"/>
      <c r="R105" s="12"/>
      <c r="S105" s="12"/>
      <c r="T105" s="12"/>
      <c r="U105" s="12"/>
      <c r="V105" s="12"/>
      <c r="W105" s="12"/>
    </row>
    <row r="106" spans="1:23" ht="21" customHeight="1">
      <c r="A106" s="12"/>
      <c r="B106" s="12"/>
      <c r="C106" s="12"/>
      <c r="D106" s="12"/>
      <c r="E106" s="12"/>
      <c r="F106" s="12"/>
      <c r="G106" s="12"/>
      <c r="H106" s="12"/>
      <c r="I106" s="12"/>
      <c r="J106" s="12"/>
      <c r="K106" s="12"/>
      <c r="L106" s="12"/>
      <c r="M106" s="12"/>
      <c r="N106" s="12"/>
      <c r="O106" s="12"/>
      <c r="P106" s="12"/>
      <c r="Q106" s="12"/>
      <c r="R106" s="12"/>
      <c r="S106" s="12"/>
      <c r="T106" s="12"/>
      <c r="U106" s="12"/>
      <c r="V106" s="12"/>
      <c r="W106" s="12"/>
    </row>
    <row r="107" spans="1:23" ht="21" customHeight="1">
      <c r="A107" s="12"/>
      <c r="B107" s="12"/>
      <c r="C107" s="12"/>
      <c r="D107" s="12"/>
      <c r="E107" s="12"/>
      <c r="F107" s="12"/>
      <c r="G107" s="12"/>
      <c r="H107" s="12"/>
      <c r="I107" s="12"/>
      <c r="J107" s="12"/>
      <c r="K107" s="12"/>
      <c r="L107" s="12"/>
      <c r="M107" s="12"/>
      <c r="N107" s="12"/>
      <c r="O107" s="12"/>
      <c r="P107" s="12"/>
      <c r="Q107" s="12"/>
      <c r="R107" s="12"/>
      <c r="S107" s="12"/>
      <c r="T107" s="12"/>
      <c r="U107" s="12"/>
      <c r="V107" s="12"/>
      <c r="W107" s="12"/>
    </row>
    <row r="108" spans="1:23" ht="21" customHeight="1">
      <c r="A108" s="12"/>
      <c r="B108" s="12"/>
      <c r="C108" s="12"/>
      <c r="D108" s="12"/>
      <c r="E108" s="12"/>
      <c r="F108" s="12"/>
      <c r="G108" s="12"/>
      <c r="H108" s="12"/>
      <c r="I108" s="12"/>
      <c r="J108" s="12"/>
      <c r="K108" s="12"/>
      <c r="L108" s="12"/>
      <c r="M108" s="12"/>
      <c r="N108" s="12"/>
      <c r="O108" s="12"/>
      <c r="P108" s="12"/>
      <c r="Q108" s="12"/>
      <c r="R108" s="12"/>
      <c r="S108" s="12"/>
      <c r="T108" s="12"/>
      <c r="U108" s="12"/>
      <c r="V108" s="12"/>
      <c r="W108" s="12"/>
    </row>
    <row r="109" spans="1:23" ht="21" customHeight="1">
      <c r="A109" s="12"/>
      <c r="B109" s="12"/>
      <c r="C109" s="12"/>
      <c r="D109" s="12"/>
      <c r="E109" s="12"/>
      <c r="F109" s="12"/>
      <c r="G109" s="12"/>
      <c r="H109" s="12"/>
      <c r="I109" s="12"/>
      <c r="J109" s="12"/>
      <c r="K109" s="12"/>
      <c r="L109" s="12"/>
      <c r="M109" s="12"/>
      <c r="N109" s="12"/>
      <c r="O109" s="12"/>
      <c r="P109" s="12"/>
      <c r="Q109" s="12"/>
      <c r="R109" s="12"/>
      <c r="S109" s="12"/>
      <c r="T109" s="12"/>
      <c r="U109" s="12"/>
      <c r="V109" s="12"/>
      <c r="W109" s="12"/>
    </row>
    <row r="110" spans="1:23" ht="21" customHeight="1">
      <c r="A110" s="12"/>
      <c r="B110" s="12"/>
      <c r="C110" s="12"/>
      <c r="D110" s="12"/>
      <c r="E110" s="12"/>
      <c r="F110" s="12"/>
      <c r="G110" s="12"/>
      <c r="H110" s="12"/>
      <c r="I110" s="12"/>
      <c r="J110" s="12"/>
      <c r="K110" s="12"/>
      <c r="L110" s="12"/>
      <c r="M110" s="12"/>
      <c r="N110" s="12"/>
      <c r="O110" s="12"/>
      <c r="P110" s="12"/>
      <c r="Q110" s="12"/>
      <c r="R110" s="12"/>
      <c r="S110" s="12"/>
      <c r="T110" s="12"/>
      <c r="U110" s="12"/>
      <c r="V110" s="12"/>
      <c r="W110" s="12"/>
    </row>
    <row r="111" spans="1:23" ht="21" customHeight="1">
      <c r="A111" s="12"/>
      <c r="B111" s="12"/>
      <c r="C111" s="12"/>
      <c r="D111" s="12"/>
      <c r="E111" s="12"/>
      <c r="F111" s="12"/>
      <c r="G111" s="12"/>
      <c r="H111" s="12"/>
      <c r="I111" s="12"/>
      <c r="J111" s="12"/>
      <c r="K111" s="12"/>
      <c r="L111" s="12"/>
      <c r="M111" s="12"/>
      <c r="N111" s="12"/>
      <c r="O111" s="12"/>
      <c r="P111" s="12"/>
      <c r="Q111" s="12"/>
      <c r="R111" s="12"/>
      <c r="S111" s="12"/>
      <c r="T111" s="12"/>
      <c r="U111" s="12"/>
      <c r="V111" s="12"/>
      <c r="W111" s="12"/>
    </row>
    <row r="112" spans="1:23" ht="21" customHeight="1">
      <c r="A112" s="12"/>
      <c r="B112" s="12"/>
      <c r="C112" s="12"/>
      <c r="D112" s="12"/>
      <c r="E112" s="12"/>
      <c r="F112" s="12"/>
      <c r="G112" s="12"/>
      <c r="H112" s="12"/>
      <c r="I112" s="12"/>
      <c r="J112" s="12"/>
      <c r="K112" s="12"/>
      <c r="L112" s="12"/>
      <c r="M112" s="12"/>
      <c r="N112" s="12"/>
      <c r="O112" s="12"/>
      <c r="P112" s="12"/>
      <c r="Q112" s="12"/>
      <c r="R112" s="12"/>
      <c r="S112" s="12"/>
      <c r="T112" s="12"/>
      <c r="U112" s="12"/>
      <c r="V112" s="12"/>
      <c r="W112" s="12"/>
    </row>
    <row r="113" spans="1:23" ht="21" customHeight="1">
      <c r="A113" s="12"/>
      <c r="B113" s="12"/>
      <c r="C113" s="12"/>
      <c r="D113" s="12"/>
      <c r="E113" s="12"/>
      <c r="F113" s="12"/>
      <c r="G113" s="12"/>
      <c r="H113" s="12"/>
      <c r="I113" s="12"/>
      <c r="J113" s="12"/>
      <c r="K113" s="12"/>
      <c r="L113" s="12"/>
      <c r="M113" s="12"/>
      <c r="N113" s="12"/>
      <c r="O113" s="12"/>
      <c r="P113" s="12"/>
      <c r="Q113" s="12"/>
      <c r="R113" s="12"/>
      <c r="S113" s="12"/>
      <c r="T113" s="12"/>
      <c r="U113" s="12"/>
      <c r="V113" s="12"/>
      <c r="W113" s="12"/>
    </row>
    <row r="114" spans="1:23" ht="21" customHeight="1">
      <c r="A114" s="12"/>
      <c r="B114" s="12"/>
      <c r="C114" s="12"/>
      <c r="D114" s="12"/>
      <c r="E114" s="12"/>
      <c r="F114" s="12"/>
      <c r="G114" s="12"/>
      <c r="H114" s="12"/>
      <c r="I114" s="12"/>
      <c r="J114" s="12"/>
      <c r="K114" s="12"/>
      <c r="L114" s="12"/>
      <c r="M114" s="12"/>
      <c r="N114" s="12"/>
      <c r="O114" s="12"/>
      <c r="P114" s="12"/>
      <c r="Q114" s="12"/>
      <c r="R114" s="12"/>
      <c r="S114" s="12"/>
      <c r="T114" s="12"/>
      <c r="U114" s="12"/>
      <c r="V114" s="12"/>
      <c r="W114" s="12"/>
    </row>
    <row r="115" spans="1:23" ht="21" customHeight="1">
      <c r="A115" s="12"/>
      <c r="B115" s="12"/>
      <c r="C115" s="12"/>
      <c r="D115" s="12"/>
      <c r="E115" s="12"/>
      <c r="F115" s="12"/>
      <c r="G115" s="12"/>
      <c r="H115" s="12"/>
      <c r="I115" s="12"/>
      <c r="J115" s="12"/>
      <c r="K115" s="12"/>
      <c r="L115" s="12"/>
      <c r="M115" s="12"/>
      <c r="N115" s="12"/>
      <c r="O115" s="12"/>
      <c r="P115" s="12"/>
      <c r="Q115" s="12"/>
      <c r="R115" s="12"/>
      <c r="S115" s="12"/>
      <c r="T115" s="12"/>
      <c r="U115" s="12"/>
      <c r="V115" s="12"/>
      <c r="W115" s="12"/>
    </row>
    <row r="116" spans="1:23" ht="21" customHeight="1">
      <c r="A116" s="12"/>
      <c r="B116" s="12"/>
      <c r="C116" s="12"/>
      <c r="D116" s="12"/>
      <c r="E116" s="12"/>
      <c r="F116" s="12"/>
      <c r="G116" s="12"/>
      <c r="H116" s="12"/>
      <c r="I116" s="12"/>
      <c r="J116" s="12"/>
      <c r="K116" s="12"/>
      <c r="L116" s="12"/>
      <c r="M116" s="12"/>
      <c r="N116" s="12"/>
      <c r="O116" s="12"/>
      <c r="P116" s="12"/>
      <c r="Q116" s="12"/>
      <c r="R116" s="12"/>
      <c r="S116" s="12"/>
      <c r="T116" s="12"/>
      <c r="U116" s="12"/>
      <c r="V116" s="12"/>
      <c r="W116" s="12"/>
    </row>
  </sheetData>
  <pageMargins left="0.39370078740157483" right="0" top="0" bottom="0" header="0.31496062992125984" footer="0.31496062992125984"/>
  <pageSetup paperSize="9" scale="5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1"/>
  <sheetViews>
    <sheetView workbookViewId="0">
      <selection activeCell="J22" sqref="J22"/>
    </sheetView>
  </sheetViews>
  <sheetFormatPr defaultRowHeight="15"/>
  <sheetData>
    <row r="2" spans="1:5">
      <c r="B2" t="s">
        <v>296</v>
      </c>
    </row>
    <row r="4" spans="1:5">
      <c r="A4" t="s">
        <v>288</v>
      </c>
      <c r="B4">
        <v>150</v>
      </c>
      <c r="C4" t="s">
        <v>122</v>
      </c>
    </row>
    <row r="5" spans="1:5">
      <c r="A5" t="s">
        <v>158</v>
      </c>
      <c r="B5">
        <v>1.6</v>
      </c>
      <c r="C5" t="s">
        <v>114</v>
      </c>
    </row>
    <row r="6" spans="1:5">
      <c r="A6" t="s">
        <v>1</v>
      </c>
      <c r="B6">
        <f>((B4*0.001*0.5)^2)*3.14</f>
        <v>1.7662500000000001E-2</v>
      </c>
      <c r="C6" t="s">
        <v>289</v>
      </c>
    </row>
    <row r="7" spans="1:5">
      <c r="A7" t="s">
        <v>15</v>
      </c>
      <c r="B7">
        <v>0.62</v>
      </c>
      <c r="C7" t="s">
        <v>304</v>
      </c>
    </row>
    <row r="8" spans="1:5" ht="17.25">
      <c r="A8" t="s">
        <v>290</v>
      </c>
      <c r="B8" t="s">
        <v>305</v>
      </c>
    </row>
    <row r="9" spans="1:5">
      <c r="A9" t="s">
        <v>290</v>
      </c>
      <c r="B9">
        <f>B7*((2*9.81)*(B5/2))^0.5</f>
        <v>2.4563270140598137</v>
      </c>
      <c r="C9" t="s">
        <v>291</v>
      </c>
    </row>
    <row r="10" spans="1:5">
      <c r="A10" t="s">
        <v>292</v>
      </c>
      <c r="B10" t="s">
        <v>293</v>
      </c>
    </row>
    <row r="11" spans="1:5">
      <c r="A11" t="s">
        <v>292</v>
      </c>
      <c r="B11">
        <f>B6*B9</f>
        <v>4.338487588583146E-2</v>
      </c>
      <c r="C11" t="s">
        <v>294</v>
      </c>
      <c r="D11">
        <f>B11*1000</f>
        <v>43.384875885831462</v>
      </c>
      <c r="E11" t="s">
        <v>295</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77"/>
  <sheetViews>
    <sheetView zoomScaleNormal="100" workbookViewId="0">
      <selection activeCell="N7" sqref="N7"/>
    </sheetView>
  </sheetViews>
  <sheetFormatPr defaultRowHeight="11.25" customHeight="1"/>
  <cols>
    <col min="1" max="1" width="12.7109375" customWidth="1"/>
    <col min="2" max="2" width="16.42578125" customWidth="1"/>
    <col min="3" max="3" width="6.42578125" customWidth="1"/>
    <col min="4" max="4" width="14" customWidth="1"/>
    <col min="5" max="5" width="5.42578125" customWidth="1"/>
    <col min="6" max="6" width="11" customWidth="1"/>
    <col min="7" max="7" width="10.7109375" customWidth="1"/>
    <col min="8" max="8" width="11.7109375" customWidth="1"/>
    <col min="9" max="9" width="0.140625" customWidth="1"/>
  </cols>
  <sheetData>
    <row r="2" spans="1:11" ht="14.85" customHeight="1">
      <c r="A2" s="555" t="s">
        <v>676</v>
      </c>
      <c r="B2" s="555"/>
      <c r="C2" s="555"/>
      <c r="D2" s="555"/>
      <c r="E2" s="555"/>
      <c r="F2" s="555"/>
      <c r="G2" s="555"/>
      <c r="H2" s="555"/>
      <c r="I2" s="425"/>
      <c r="J2" s="425"/>
      <c r="K2" s="425"/>
    </row>
    <row r="3" spans="1:11" ht="14.85" customHeight="1">
      <c r="A3" s="555" t="s">
        <v>677</v>
      </c>
      <c r="B3" s="555"/>
      <c r="C3" s="555"/>
      <c r="D3" s="555"/>
      <c r="E3" s="555"/>
      <c r="F3" s="555"/>
      <c r="G3" s="555"/>
      <c r="H3" s="555"/>
      <c r="I3" s="425"/>
      <c r="J3" s="425"/>
      <c r="K3" s="425"/>
    </row>
    <row r="4" spans="1:11" ht="27.75" customHeight="1">
      <c r="A4" s="651" t="s">
        <v>730</v>
      </c>
      <c r="B4" s="652"/>
      <c r="C4" s="652"/>
      <c r="D4" s="652"/>
      <c r="E4" s="652"/>
      <c r="F4" s="652"/>
      <c r="G4" s="652"/>
      <c r="H4" s="652"/>
      <c r="I4" s="425"/>
      <c r="J4" s="425"/>
      <c r="K4" s="425"/>
    </row>
    <row r="5" spans="1:11" ht="29.25" customHeight="1">
      <c r="A5" s="651" t="s">
        <v>693</v>
      </c>
      <c r="B5" s="652"/>
      <c r="C5" s="652"/>
      <c r="D5" s="652"/>
      <c r="E5" s="652"/>
      <c r="F5" s="652"/>
      <c r="G5" s="652"/>
      <c r="H5" s="652"/>
      <c r="I5" s="425"/>
      <c r="J5" s="425"/>
      <c r="K5" s="425"/>
    </row>
    <row r="6" spans="1:11" ht="29.25" customHeight="1">
      <c r="A6" s="651" t="s">
        <v>694</v>
      </c>
      <c r="B6" s="652"/>
      <c r="C6" s="652"/>
      <c r="D6" s="652"/>
      <c r="E6" s="652"/>
      <c r="F6" s="652"/>
      <c r="G6" s="652"/>
      <c r="H6" s="652"/>
      <c r="I6" s="425"/>
      <c r="J6" s="425"/>
      <c r="K6" s="425"/>
    </row>
    <row r="7" spans="1:11" ht="57.75" customHeight="1">
      <c r="A7" s="651" t="s">
        <v>695</v>
      </c>
      <c r="B7" s="652"/>
      <c r="C7" s="652"/>
      <c r="D7" s="652"/>
      <c r="E7" s="652"/>
      <c r="F7" s="652"/>
      <c r="G7" s="652"/>
      <c r="H7" s="652"/>
      <c r="I7" s="425"/>
      <c r="J7" s="425"/>
      <c r="K7" s="425"/>
    </row>
    <row r="8" spans="1:11" ht="42.75" customHeight="1">
      <c r="A8" s="651" t="s">
        <v>696</v>
      </c>
      <c r="B8" s="652"/>
      <c r="C8" s="652"/>
      <c r="D8" s="652"/>
      <c r="E8" s="652"/>
      <c r="F8" s="652"/>
      <c r="G8" s="652"/>
      <c r="H8" s="652"/>
      <c r="I8" s="425"/>
      <c r="J8" s="425"/>
      <c r="K8" s="425"/>
    </row>
    <row r="9" spans="1:11" ht="28.5" customHeight="1">
      <c r="A9" s="655" t="s">
        <v>697</v>
      </c>
      <c r="B9" s="654"/>
      <c r="C9" s="654"/>
      <c r="D9" s="654"/>
      <c r="E9" s="654"/>
      <c r="F9" s="654"/>
      <c r="G9" s="654"/>
      <c r="H9" s="654"/>
      <c r="I9" s="425"/>
      <c r="J9" s="425"/>
      <c r="K9" s="425"/>
    </row>
    <row r="10" spans="1:11" ht="14.85" customHeight="1" thickBot="1">
      <c r="A10" s="426"/>
      <c r="B10" s="426"/>
      <c r="C10" s="426"/>
      <c r="D10" s="426"/>
      <c r="E10" s="426"/>
      <c r="F10" s="426"/>
      <c r="G10" s="426"/>
      <c r="H10" s="426"/>
      <c r="I10" s="425"/>
      <c r="J10" s="425"/>
      <c r="K10" s="425"/>
    </row>
    <row r="11" spans="1:11" ht="14.85" customHeight="1" thickBot="1">
      <c r="A11" s="443" t="s">
        <v>109</v>
      </c>
      <c r="B11" s="444" t="s">
        <v>310</v>
      </c>
      <c r="C11" s="444" t="s">
        <v>311</v>
      </c>
      <c r="D11" s="444" t="s">
        <v>312</v>
      </c>
      <c r="E11" s="444" t="s">
        <v>313</v>
      </c>
      <c r="F11" s="444" t="s">
        <v>314</v>
      </c>
      <c r="G11" s="444" t="s">
        <v>339</v>
      </c>
      <c r="H11" s="444" t="s">
        <v>315</v>
      </c>
      <c r="I11" s="121"/>
    </row>
    <row r="12" spans="1:11" ht="14.85" customHeight="1">
      <c r="A12" s="450"/>
      <c r="B12" s="451"/>
      <c r="C12" s="451"/>
      <c r="D12" s="451"/>
      <c r="E12" s="451"/>
      <c r="F12" s="451"/>
      <c r="G12" s="451"/>
      <c r="H12" s="452" t="s">
        <v>384</v>
      </c>
      <c r="I12" s="118"/>
    </row>
    <row r="13" spans="1:11" ht="14.85" customHeight="1">
      <c r="A13" s="453" t="s">
        <v>352</v>
      </c>
      <c r="B13" s="446" t="s">
        <v>353</v>
      </c>
      <c r="C13" s="446">
        <v>6</v>
      </c>
      <c r="D13" s="446" t="s">
        <v>355</v>
      </c>
      <c r="E13" s="446" t="s">
        <v>117</v>
      </c>
      <c r="F13" s="447" t="s">
        <v>6</v>
      </c>
      <c r="G13" s="447" t="s">
        <v>6</v>
      </c>
      <c r="H13" s="454"/>
      <c r="I13" s="119"/>
    </row>
    <row r="14" spans="1:11" ht="14.85" customHeight="1">
      <c r="A14" s="453"/>
      <c r="B14" s="446"/>
      <c r="C14" s="446"/>
      <c r="D14" s="446"/>
      <c r="E14" s="446"/>
      <c r="F14" s="447"/>
      <c r="G14" s="447"/>
      <c r="H14" s="454"/>
      <c r="I14" s="119"/>
    </row>
    <row r="15" spans="1:11" ht="14.85" customHeight="1" thickBot="1">
      <c r="A15" s="455"/>
      <c r="B15" s="448"/>
      <c r="C15" s="448"/>
      <c r="D15" s="448"/>
      <c r="E15" s="448"/>
      <c r="F15" s="448"/>
      <c r="G15" s="448"/>
      <c r="H15" s="456"/>
      <c r="I15" s="42"/>
    </row>
    <row r="16" spans="1:11" ht="14.85" customHeight="1">
      <c r="A16" s="450"/>
      <c r="B16" s="451"/>
      <c r="C16" s="451"/>
      <c r="D16" s="451"/>
      <c r="E16" s="451"/>
      <c r="F16" s="451" t="s">
        <v>343</v>
      </c>
      <c r="G16" s="451" t="s">
        <v>344</v>
      </c>
      <c r="H16" s="452" t="s">
        <v>371</v>
      </c>
      <c r="I16" s="118"/>
    </row>
    <row r="17" spans="1:9" ht="14.85" customHeight="1">
      <c r="A17" s="453" t="s">
        <v>366</v>
      </c>
      <c r="B17" s="446" t="s">
        <v>367</v>
      </c>
      <c r="C17" s="446">
        <v>6</v>
      </c>
      <c r="D17" s="446" t="s">
        <v>368</v>
      </c>
      <c r="E17" s="446" t="s">
        <v>117</v>
      </c>
      <c r="F17" s="447">
        <v>3</v>
      </c>
      <c r="G17" s="447">
        <v>8</v>
      </c>
      <c r="H17" s="454" t="s">
        <v>372</v>
      </c>
      <c r="I17" s="119"/>
    </row>
    <row r="18" spans="1:9" ht="14.85" customHeight="1">
      <c r="A18" s="453"/>
      <c r="B18" s="446"/>
      <c r="C18" s="446"/>
      <c r="D18" s="446"/>
      <c r="E18" s="446"/>
      <c r="F18" s="446"/>
      <c r="G18" s="446"/>
      <c r="H18" s="454" t="s">
        <v>373</v>
      </c>
      <c r="I18" s="119"/>
    </row>
    <row r="19" spans="1:9" ht="14.85" customHeight="1">
      <c r="A19" s="453"/>
      <c r="B19" s="446"/>
      <c r="C19" s="446"/>
      <c r="D19" s="446"/>
      <c r="E19" s="446"/>
      <c r="F19" s="446"/>
      <c r="G19" s="446"/>
      <c r="H19" s="457" t="s">
        <v>347</v>
      </c>
      <c r="I19" s="119"/>
    </row>
    <row r="20" spans="1:9" ht="14.85" customHeight="1" thickBot="1">
      <c r="A20" s="455"/>
      <c r="B20" s="448"/>
      <c r="C20" s="448"/>
      <c r="D20" s="448"/>
      <c r="E20" s="448"/>
      <c r="F20" s="448"/>
      <c r="G20" s="448"/>
      <c r="H20" s="458">
        <v>3</v>
      </c>
      <c r="I20" s="42"/>
    </row>
    <row r="21" spans="1:9" ht="14.85" customHeight="1" thickBot="1">
      <c r="A21" s="450"/>
      <c r="B21" s="451" t="s">
        <v>364</v>
      </c>
      <c r="C21" s="451">
        <v>6</v>
      </c>
      <c r="D21" s="451" t="s">
        <v>389</v>
      </c>
      <c r="E21" s="451" t="s">
        <v>117</v>
      </c>
      <c r="F21" s="451"/>
      <c r="G21" s="523" t="s">
        <v>439</v>
      </c>
      <c r="H21" s="452" t="s">
        <v>385</v>
      </c>
      <c r="I21" s="118"/>
    </row>
    <row r="22" spans="1:9" ht="14.85" customHeight="1">
      <c r="A22" s="525" t="s">
        <v>375</v>
      </c>
      <c r="B22" s="526" t="s">
        <v>377</v>
      </c>
      <c r="C22" s="526">
        <v>6</v>
      </c>
      <c r="D22" s="526" t="s">
        <v>376</v>
      </c>
      <c r="E22" s="526" t="s">
        <v>256</v>
      </c>
      <c r="F22" s="526" t="s">
        <v>378</v>
      </c>
      <c r="G22" s="527" t="s">
        <v>718</v>
      </c>
      <c r="H22" s="528" t="s">
        <v>384</v>
      </c>
      <c r="I22" s="119"/>
    </row>
    <row r="23" spans="1:9" ht="14.85" customHeight="1">
      <c r="A23" s="529"/>
      <c r="B23" s="526"/>
      <c r="C23" s="526"/>
      <c r="D23" s="526"/>
      <c r="E23" s="526"/>
      <c r="F23" s="526"/>
      <c r="G23" s="526"/>
      <c r="H23" s="528" t="s">
        <v>525</v>
      </c>
      <c r="I23" s="119"/>
    </row>
    <row r="24" spans="1:9" ht="14.85" customHeight="1" thickBot="1">
      <c r="A24" s="455"/>
      <c r="B24" s="448"/>
      <c r="C24" s="448"/>
      <c r="D24" s="448"/>
      <c r="E24" s="448"/>
      <c r="F24" s="448"/>
      <c r="G24" s="448"/>
      <c r="H24" s="456"/>
      <c r="I24" s="119"/>
    </row>
    <row r="25" spans="1:9" ht="14.85" customHeight="1" thickBot="1">
      <c r="A25" s="450" t="s">
        <v>375</v>
      </c>
      <c r="B25" s="530" t="s">
        <v>354</v>
      </c>
      <c r="C25" s="530">
        <v>6</v>
      </c>
      <c r="D25" s="531" t="s">
        <v>379</v>
      </c>
      <c r="E25" s="530" t="s">
        <v>117</v>
      </c>
      <c r="F25" s="530" t="s">
        <v>378</v>
      </c>
      <c r="G25" s="530" t="s">
        <v>382</v>
      </c>
      <c r="H25" s="532" t="s">
        <v>386</v>
      </c>
      <c r="I25" s="119"/>
    </row>
    <row r="26" spans="1:9" ht="14.85" customHeight="1">
      <c r="A26" s="453"/>
      <c r="B26" s="526" t="s">
        <v>377</v>
      </c>
      <c r="C26" s="526">
        <v>6</v>
      </c>
      <c r="D26" s="533" t="s">
        <v>380</v>
      </c>
      <c r="E26" s="526" t="s">
        <v>256</v>
      </c>
      <c r="F26" s="534" t="s">
        <v>721</v>
      </c>
      <c r="G26" s="526" t="s">
        <v>383</v>
      </c>
      <c r="H26" s="528" t="s">
        <v>387</v>
      </c>
      <c r="I26" s="119"/>
    </row>
    <row r="27" spans="1:9" ht="14.85" customHeight="1">
      <c r="A27" s="453"/>
      <c r="B27" s="526"/>
      <c r="C27" s="526"/>
      <c r="D27" s="526"/>
      <c r="E27" s="526"/>
      <c r="F27" s="526"/>
      <c r="G27" s="526"/>
      <c r="H27" s="528" t="s">
        <v>388</v>
      </c>
      <c r="I27" s="119"/>
    </row>
    <row r="28" spans="1:9" ht="14.85" customHeight="1" thickBot="1">
      <c r="A28" s="455"/>
      <c r="B28" s="448"/>
      <c r="C28" s="448"/>
      <c r="D28" s="448"/>
      <c r="E28" s="448"/>
      <c r="F28" s="448"/>
      <c r="G28" s="448"/>
      <c r="H28" s="456"/>
      <c r="I28" s="119"/>
    </row>
    <row r="29" spans="1:9" ht="14.85" customHeight="1">
      <c r="A29" s="450"/>
      <c r="B29" s="451"/>
      <c r="C29" s="451"/>
      <c r="D29" s="451"/>
      <c r="E29" s="451"/>
      <c r="F29" s="459"/>
      <c r="G29" s="451" t="s">
        <v>403</v>
      </c>
      <c r="H29" s="452" t="s">
        <v>404</v>
      </c>
      <c r="I29" s="118"/>
    </row>
    <row r="30" spans="1:9" ht="14.85" customHeight="1">
      <c r="A30" s="453" t="s">
        <v>399</v>
      </c>
      <c r="B30" s="446" t="s">
        <v>354</v>
      </c>
      <c r="C30" s="446">
        <v>6</v>
      </c>
      <c r="D30" s="446" t="s">
        <v>401</v>
      </c>
      <c r="E30" s="446" t="s">
        <v>117</v>
      </c>
      <c r="F30" s="447" t="s">
        <v>6</v>
      </c>
      <c r="G30" s="446"/>
      <c r="H30" s="454"/>
      <c r="I30" s="119"/>
    </row>
    <row r="31" spans="1:9" ht="14.85" customHeight="1" thickBot="1">
      <c r="A31" s="455"/>
      <c r="B31" s="448"/>
      <c r="C31" s="448"/>
      <c r="D31" s="448"/>
      <c r="E31" s="448"/>
      <c r="F31" s="449"/>
      <c r="G31" s="448"/>
      <c r="H31" s="456"/>
      <c r="I31" s="42"/>
    </row>
    <row r="32" spans="1:9" ht="14.85" customHeight="1">
      <c r="A32" s="450"/>
      <c r="B32" s="451"/>
      <c r="C32" s="451"/>
      <c r="D32" s="451"/>
      <c r="E32" s="451"/>
      <c r="F32" s="459"/>
      <c r="G32" s="451" t="s">
        <v>403</v>
      </c>
      <c r="H32" s="452" t="s">
        <v>404</v>
      </c>
      <c r="I32" s="118"/>
    </row>
    <row r="33" spans="1:9" ht="14.85" customHeight="1">
      <c r="A33" s="453" t="s">
        <v>400</v>
      </c>
      <c r="B33" s="446" t="s">
        <v>354</v>
      </c>
      <c r="C33" s="446">
        <v>6</v>
      </c>
      <c r="D33" s="446" t="s">
        <v>402</v>
      </c>
      <c r="E33" s="446" t="s">
        <v>117</v>
      </c>
      <c r="F33" s="447" t="s">
        <v>6</v>
      </c>
      <c r="G33" s="446"/>
      <c r="H33" s="454"/>
      <c r="I33" s="119"/>
    </row>
    <row r="34" spans="1:9" ht="14.85" customHeight="1" thickBot="1">
      <c r="A34" s="455"/>
      <c r="B34" s="448"/>
      <c r="C34" s="448"/>
      <c r="D34" s="448"/>
      <c r="E34" s="448"/>
      <c r="F34" s="448"/>
      <c r="G34" s="448"/>
      <c r="H34" s="456"/>
      <c r="I34" s="42"/>
    </row>
    <row r="35" spans="1:9" ht="14.85" customHeight="1">
      <c r="A35" s="450"/>
      <c r="B35" s="530" t="s">
        <v>377</v>
      </c>
      <c r="C35" s="530">
        <v>6</v>
      </c>
      <c r="D35" s="530" t="s">
        <v>406</v>
      </c>
      <c r="E35" s="530" t="s">
        <v>256</v>
      </c>
      <c r="F35" s="530" t="s">
        <v>378</v>
      </c>
      <c r="G35" s="534" t="s">
        <v>719</v>
      </c>
      <c r="H35" s="535" t="s">
        <v>720</v>
      </c>
      <c r="I35" s="118"/>
    </row>
    <row r="36" spans="1:9" ht="14.85" customHeight="1">
      <c r="A36" s="453"/>
      <c r="B36" s="526"/>
      <c r="C36" s="526"/>
      <c r="D36" s="526"/>
      <c r="E36" s="526"/>
      <c r="F36" s="526"/>
      <c r="G36" s="526"/>
      <c r="H36" s="528" t="s">
        <v>404</v>
      </c>
      <c r="I36" s="119"/>
    </row>
    <row r="37" spans="1:9" ht="14.85" customHeight="1">
      <c r="A37" s="453" t="s">
        <v>405</v>
      </c>
      <c r="B37" s="446" t="s">
        <v>354</v>
      </c>
      <c r="C37" s="446">
        <v>6</v>
      </c>
      <c r="D37" s="446" t="s">
        <v>407</v>
      </c>
      <c r="E37" s="446" t="s">
        <v>117</v>
      </c>
      <c r="F37" s="446" t="s">
        <v>378</v>
      </c>
      <c r="G37" s="524" t="s">
        <v>420</v>
      </c>
      <c r="H37" s="454" t="s">
        <v>386</v>
      </c>
      <c r="I37" s="119"/>
    </row>
    <row r="38" spans="1:9" ht="14.85" customHeight="1">
      <c r="A38" s="453"/>
      <c r="B38" s="446"/>
      <c r="C38" s="446"/>
      <c r="D38" s="446"/>
      <c r="E38" s="446"/>
      <c r="F38" s="446"/>
      <c r="G38" s="446"/>
      <c r="H38" s="454" t="s">
        <v>387</v>
      </c>
      <c r="I38" s="119"/>
    </row>
    <row r="39" spans="1:9" ht="14.85" customHeight="1" thickBot="1">
      <c r="A39" s="455"/>
      <c r="B39" s="448"/>
      <c r="C39" s="448"/>
      <c r="D39" s="448"/>
      <c r="E39" s="448"/>
      <c r="F39" s="448"/>
      <c r="G39" s="448"/>
      <c r="H39" s="456" t="s">
        <v>388</v>
      </c>
      <c r="I39" s="119"/>
    </row>
    <row r="40" spans="1:9" ht="14.85" customHeight="1" thickBot="1">
      <c r="A40" s="450"/>
      <c r="B40" s="451"/>
      <c r="C40" s="451"/>
      <c r="D40" s="451"/>
      <c r="E40" s="451"/>
      <c r="F40" s="451"/>
      <c r="G40" s="451"/>
      <c r="H40" s="452"/>
      <c r="I40" s="42"/>
    </row>
    <row r="41" spans="1:9" ht="14.85" customHeight="1">
      <c r="A41" s="453"/>
      <c r="B41" s="446" t="s">
        <v>412</v>
      </c>
      <c r="C41" s="446">
        <v>6</v>
      </c>
      <c r="D41" s="446" t="s">
        <v>413</v>
      </c>
      <c r="E41" s="524" t="s">
        <v>256</v>
      </c>
      <c r="F41" s="446" t="s">
        <v>414</v>
      </c>
      <c r="G41" s="446" t="s">
        <v>383</v>
      </c>
      <c r="H41" s="454" t="s">
        <v>384</v>
      </c>
      <c r="I41" s="118"/>
    </row>
    <row r="42" spans="1:9" ht="14.85" customHeight="1">
      <c r="A42" s="453" t="s">
        <v>411</v>
      </c>
      <c r="B42" s="446"/>
      <c r="C42" s="446"/>
      <c r="D42" s="446"/>
      <c r="E42" s="446"/>
      <c r="F42" s="446"/>
      <c r="G42" s="446"/>
      <c r="H42" s="454" t="s">
        <v>386</v>
      </c>
      <c r="I42" s="119"/>
    </row>
    <row r="43" spans="1:9" ht="14.85" customHeight="1">
      <c r="A43" s="453"/>
      <c r="B43" s="446"/>
      <c r="C43" s="446"/>
      <c r="D43" s="446"/>
      <c r="E43" s="446"/>
      <c r="F43" s="446"/>
      <c r="G43" s="446"/>
      <c r="H43" s="454" t="s">
        <v>387</v>
      </c>
      <c r="I43" s="119"/>
    </row>
    <row r="44" spans="1:9" ht="14.85" customHeight="1" thickBot="1">
      <c r="A44" s="453"/>
      <c r="B44" s="446"/>
      <c r="C44" s="446"/>
      <c r="D44" s="446"/>
      <c r="E44" s="446"/>
      <c r="F44" s="446"/>
      <c r="G44" s="446"/>
      <c r="H44" s="454" t="s">
        <v>388</v>
      </c>
      <c r="I44" s="42"/>
    </row>
    <row r="45" spans="1:9" ht="14.85" customHeight="1" thickBot="1">
      <c r="A45" s="455"/>
      <c r="B45" s="448"/>
      <c r="C45" s="448"/>
      <c r="D45" s="448"/>
      <c r="E45" s="448"/>
      <c r="F45" s="448"/>
      <c r="G45" s="448"/>
      <c r="H45" s="456"/>
      <c r="I45" s="119"/>
    </row>
    <row r="46" spans="1:9" ht="14.85" customHeight="1">
      <c r="A46" s="450"/>
      <c r="B46" s="451" t="s">
        <v>354</v>
      </c>
      <c r="C46" s="451">
        <v>6</v>
      </c>
      <c r="D46" s="451" t="s">
        <v>419</v>
      </c>
      <c r="E46" s="451" t="s">
        <v>117</v>
      </c>
      <c r="F46" s="451" t="s">
        <v>378</v>
      </c>
      <c r="G46" s="451" t="s">
        <v>420</v>
      </c>
      <c r="H46" s="452" t="s">
        <v>404</v>
      </c>
      <c r="I46" s="118"/>
    </row>
    <row r="47" spans="1:9" ht="14.85" customHeight="1">
      <c r="A47" s="453" t="s">
        <v>416</v>
      </c>
      <c r="B47" s="446"/>
      <c r="C47" s="446"/>
      <c r="D47" s="446"/>
      <c r="E47" s="446"/>
      <c r="F47" s="446"/>
      <c r="G47" s="446"/>
      <c r="H47" s="454" t="s">
        <v>386</v>
      </c>
      <c r="I47" s="119"/>
    </row>
    <row r="48" spans="1:9" ht="14.85" customHeight="1">
      <c r="A48" s="544" t="s">
        <v>417</v>
      </c>
      <c r="B48" s="460"/>
      <c r="C48" s="460"/>
      <c r="D48" s="460"/>
      <c r="E48" s="460"/>
      <c r="F48" s="460"/>
      <c r="G48" s="460"/>
      <c r="H48" s="536" t="s">
        <v>387</v>
      </c>
      <c r="I48" s="119"/>
    </row>
    <row r="49" spans="1:10" ht="14.85" customHeight="1" thickBot="1">
      <c r="A49" s="545" t="s">
        <v>418</v>
      </c>
      <c r="B49" s="442"/>
      <c r="C49" s="442"/>
      <c r="D49" s="442"/>
      <c r="E49" s="442"/>
      <c r="F49" s="442"/>
      <c r="G49" s="442"/>
      <c r="H49" s="542" t="s">
        <v>388</v>
      </c>
      <c r="I49" s="119"/>
    </row>
    <row r="50" spans="1:10" ht="14.85" customHeight="1">
      <c r="A50" s="540"/>
      <c r="B50" s="445"/>
      <c r="C50" s="445"/>
      <c r="D50" s="445"/>
      <c r="E50" s="445"/>
      <c r="F50" s="445"/>
      <c r="G50" s="445"/>
      <c r="H50" s="541"/>
      <c r="I50" s="119"/>
    </row>
    <row r="51" spans="1:10" ht="14.85" customHeight="1">
      <c r="A51" s="446" t="s">
        <v>422</v>
      </c>
      <c r="B51" s="446" t="s">
        <v>354</v>
      </c>
      <c r="C51" s="446">
        <v>6</v>
      </c>
      <c r="D51" s="446" t="s">
        <v>401</v>
      </c>
      <c r="E51" s="446" t="s">
        <v>117</v>
      </c>
      <c r="F51" s="447" t="s">
        <v>6</v>
      </c>
      <c r="G51" s="446" t="s">
        <v>383</v>
      </c>
      <c r="H51" s="524" t="s">
        <v>386</v>
      </c>
      <c r="I51" s="119"/>
    </row>
    <row r="52" spans="1:10" ht="14.85" customHeight="1">
      <c r="A52" s="446"/>
      <c r="B52" s="446"/>
      <c r="C52" s="446"/>
      <c r="D52" s="446"/>
      <c r="E52" s="446"/>
      <c r="F52" s="447"/>
      <c r="G52" s="446"/>
      <c r="H52" s="524" t="s">
        <v>387</v>
      </c>
      <c r="I52" s="119"/>
    </row>
    <row r="53" spans="1:10" ht="14.85" customHeight="1" thickBot="1">
      <c r="A53" s="537"/>
      <c r="B53" s="538"/>
      <c r="C53" s="538"/>
      <c r="D53" s="538"/>
      <c r="E53" s="538"/>
      <c r="F53" s="539"/>
      <c r="G53" s="538"/>
      <c r="H53" s="543" t="s">
        <v>388</v>
      </c>
      <c r="I53" s="42"/>
    </row>
    <row r="54" spans="1:10" ht="14.85" customHeight="1">
      <c r="A54" s="450"/>
      <c r="B54" s="451"/>
      <c r="C54" s="451"/>
      <c r="D54" s="451"/>
      <c r="E54" s="451"/>
      <c r="F54" s="451"/>
      <c r="G54" s="451"/>
      <c r="H54" s="452" t="s">
        <v>680</v>
      </c>
      <c r="I54" s="12"/>
      <c r="J54" s="12"/>
    </row>
    <row r="55" spans="1:10" ht="14.85" customHeight="1" thickBot="1">
      <c r="A55" s="455" t="s">
        <v>352</v>
      </c>
      <c r="B55" s="448" t="s">
        <v>678</v>
      </c>
      <c r="C55" s="448"/>
      <c r="D55" s="448" t="s">
        <v>679</v>
      </c>
      <c r="E55" s="448"/>
      <c r="F55" s="448"/>
      <c r="G55" s="448"/>
      <c r="H55" s="456" t="s">
        <v>681</v>
      </c>
      <c r="I55" s="12"/>
      <c r="J55" s="12"/>
    </row>
    <row r="56" spans="1:10" ht="14.85" customHeight="1">
      <c r="A56" s="450"/>
      <c r="B56" s="451"/>
      <c r="C56" s="451"/>
      <c r="D56" s="451"/>
      <c r="E56" s="451"/>
      <c r="F56" s="451"/>
      <c r="G56" s="451"/>
      <c r="H56" s="452" t="s">
        <v>680</v>
      </c>
      <c r="I56" s="12"/>
      <c r="J56" s="12"/>
    </row>
    <row r="57" spans="1:10" ht="14.85" customHeight="1" thickBot="1">
      <c r="A57" s="455" t="s">
        <v>682</v>
      </c>
      <c r="B57" s="448" t="s">
        <v>678</v>
      </c>
      <c r="C57" s="448"/>
      <c r="D57" s="448" t="s">
        <v>683</v>
      </c>
      <c r="E57" s="448"/>
      <c r="F57" s="448"/>
      <c r="G57" s="448"/>
      <c r="H57" s="456" t="s">
        <v>681</v>
      </c>
      <c r="I57" s="12"/>
      <c r="J57" s="12"/>
    </row>
    <row r="58" spans="1:10" ht="14.85" customHeight="1">
      <c r="A58" s="450"/>
      <c r="B58" s="451"/>
      <c r="C58" s="451"/>
      <c r="D58" s="451"/>
      <c r="E58" s="451"/>
      <c r="F58" s="451"/>
      <c r="G58" s="451"/>
      <c r="H58" s="452" t="s">
        <v>684</v>
      </c>
      <c r="I58" s="12"/>
      <c r="J58" s="12"/>
    </row>
    <row r="59" spans="1:10" ht="14.85" customHeight="1" thickBot="1">
      <c r="A59" s="455" t="s">
        <v>352</v>
      </c>
      <c r="B59" s="448" t="s">
        <v>678</v>
      </c>
      <c r="C59" s="448"/>
      <c r="D59" s="448" t="s">
        <v>685</v>
      </c>
      <c r="E59" s="448"/>
      <c r="F59" s="448"/>
      <c r="G59" s="448"/>
      <c r="H59" s="456" t="s">
        <v>681</v>
      </c>
      <c r="I59" s="12"/>
      <c r="J59" s="12"/>
    </row>
    <row r="60" spans="1:10" ht="14.85" customHeight="1">
      <c r="A60" s="12"/>
      <c r="B60" s="12"/>
      <c r="C60" s="12"/>
      <c r="D60" s="12"/>
      <c r="E60" s="12"/>
      <c r="F60" s="12"/>
      <c r="G60" s="12"/>
      <c r="H60" s="12"/>
      <c r="I60" s="12"/>
      <c r="J60" s="12"/>
    </row>
    <row r="61" spans="1:10" ht="30" customHeight="1">
      <c r="A61" s="653" t="s">
        <v>698</v>
      </c>
      <c r="B61" s="654"/>
      <c r="C61" s="654"/>
      <c r="D61" s="654"/>
      <c r="E61" s="654"/>
      <c r="F61" s="654"/>
      <c r="G61" s="654"/>
      <c r="H61" s="654"/>
      <c r="I61" s="12"/>
      <c r="J61" s="12"/>
    </row>
    <row r="62" spans="1:10" ht="14.85" customHeight="1">
      <c r="A62" s="12"/>
      <c r="B62" s="12"/>
      <c r="C62" s="12"/>
      <c r="D62" s="12"/>
      <c r="E62" s="12"/>
      <c r="F62" s="12"/>
      <c r="G62" s="12"/>
      <c r="H62" s="12"/>
      <c r="I62" s="12"/>
      <c r="J62" s="12"/>
    </row>
    <row r="63" spans="1:10" ht="14.85" customHeight="1">
      <c r="A63" s="12"/>
      <c r="B63" s="12"/>
      <c r="C63" s="12"/>
      <c r="D63" s="12"/>
      <c r="E63" s="12"/>
      <c r="F63" s="12"/>
      <c r="G63" s="12"/>
      <c r="H63" s="12"/>
      <c r="I63" s="12"/>
      <c r="J63" s="12"/>
    </row>
    <row r="64" spans="1:10" ht="14.85" customHeight="1">
      <c r="A64" s="12"/>
      <c r="B64" s="12"/>
      <c r="C64" s="12"/>
      <c r="D64" s="12"/>
      <c r="E64" s="12"/>
      <c r="F64" s="12"/>
      <c r="G64" s="424" t="s">
        <v>686</v>
      </c>
      <c r="H64" s="12"/>
      <c r="I64" s="12"/>
      <c r="J64" s="12"/>
    </row>
    <row r="65" spans="1:10" ht="14.85" customHeight="1">
      <c r="A65" s="12"/>
      <c r="B65" s="12"/>
      <c r="C65" s="12"/>
      <c r="D65" s="12"/>
      <c r="E65" s="12"/>
      <c r="F65" s="12"/>
      <c r="G65" s="424"/>
      <c r="H65" s="12"/>
      <c r="I65" s="12"/>
      <c r="J65" s="12"/>
    </row>
    <row r="66" spans="1:10" ht="14.85" customHeight="1">
      <c r="A66" s="12"/>
      <c r="B66" s="12"/>
      <c r="C66" s="12"/>
      <c r="D66" s="12"/>
      <c r="E66" s="12"/>
      <c r="F66" s="12"/>
      <c r="G66" s="12" t="s">
        <v>687</v>
      </c>
      <c r="H66" s="12"/>
      <c r="I66" s="12"/>
      <c r="J66" s="12"/>
    </row>
    <row r="67" spans="1:10" ht="14.85" customHeight="1">
      <c r="A67" s="12"/>
      <c r="B67" s="12"/>
      <c r="C67" s="12"/>
      <c r="D67" s="12"/>
      <c r="E67" s="12"/>
      <c r="F67" s="12"/>
      <c r="G67" s="12" t="s">
        <v>688</v>
      </c>
      <c r="H67" s="12"/>
      <c r="I67" s="12"/>
      <c r="J67" s="12"/>
    </row>
    <row r="68" spans="1:10" ht="13.7" customHeight="1">
      <c r="A68" s="12"/>
      <c r="B68" s="12"/>
      <c r="C68" s="12"/>
      <c r="D68" s="12"/>
      <c r="E68" s="12"/>
      <c r="F68" s="12"/>
      <c r="G68" s="12"/>
      <c r="H68" s="12"/>
      <c r="I68" s="12"/>
      <c r="J68" s="12"/>
    </row>
    <row r="69" spans="1:10" ht="13.7" customHeight="1">
      <c r="A69" s="12"/>
      <c r="B69" s="12"/>
      <c r="C69" s="12"/>
      <c r="D69" s="12"/>
      <c r="E69" s="12"/>
      <c r="F69" s="12"/>
      <c r="G69" s="12"/>
      <c r="H69" s="12"/>
      <c r="I69" s="12"/>
      <c r="J69" s="12"/>
    </row>
    <row r="70" spans="1:10" ht="13.7" customHeight="1">
      <c r="A70" s="12"/>
      <c r="B70" s="12"/>
      <c r="C70" s="12"/>
      <c r="D70" s="12"/>
      <c r="E70" s="12"/>
      <c r="F70" s="12"/>
      <c r="G70" s="12"/>
      <c r="H70" s="12"/>
      <c r="I70" s="12"/>
      <c r="J70" s="12"/>
    </row>
    <row r="71" spans="1:10" ht="13.7" customHeight="1">
      <c r="A71" s="12"/>
      <c r="B71" s="12"/>
      <c r="C71" s="12"/>
      <c r="D71" s="12"/>
      <c r="E71" s="12"/>
      <c r="F71" s="12"/>
      <c r="G71" s="12"/>
      <c r="H71" s="12"/>
      <c r="I71" s="12"/>
      <c r="J71" s="12"/>
    </row>
    <row r="72" spans="1:10" ht="13.7" customHeight="1">
      <c r="A72" s="12"/>
      <c r="B72" s="12"/>
      <c r="C72" s="12"/>
      <c r="D72" s="12"/>
      <c r="E72" s="12"/>
      <c r="F72" s="12"/>
      <c r="G72" s="12"/>
      <c r="H72" s="12"/>
      <c r="I72" s="12"/>
      <c r="J72" s="12"/>
    </row>
    <row r="73" spans="1:10" ht="13.7" customHeight="1"/>
    <row r="74" spans="1:10" ht="13.7" customHeight="1"/>
    <row r="75" spans="1:10" ht="13.7" customHeight="1"/>
    <row r="76" spans="1:10" ht="13.7" customHeight="1"/>
    <row r="77" spans="1:10" ht="13.7" customHeight="1"/>
  </sheetData>
  <mergeCells count="9">
    <mergeCell ref="A2:H2"/>
    <mergeCell ref="A3:H3"/>
    <mergeCell ref="A4:H4"/>
    <mergeCell ref="A61:H61"/>
    <mergeCell ref="A6:H6"/>
    <mergeCell ref="A7:H7"/>
    <mergeCell ref="A8:H8"/>
    <mergeCell ref="A5:H5"/>
    <mergeCell ref="A9:H9"/>
  </mergeCells>
  <pageMargins left="0.9055118110236221" right="0" top="0.74803149606299213" bottom="0" header="0.31496062992125984" footer="0.31496062992125984"/>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8</vt:i4>
      </vt:variant>
      <vt:variant>
        <vt:lpstr>Adlandırılmış Aralıklar</vt:lpstr>
      </vt:variant>
      <vt:variant>
        <vt:i4>3</vt:i4>
      </vt:variant>
    </vt:vector>
  </HeadingPairs>
  <TitlesOfParts>
    <vt:vector size="11" baseType="lpstr">
      <vt:lpstr>YK GÖRLE YENİ METRAJ</vt:lpstr>
      <vt:lpstr>YENİ METRAJ ÖZETİ</vt:lpstr>
      <vt:lpstr>yk görle keşif özeti</vt:lpstr>
      <vt:lpstr>siltasyon rögarı</vt:lpstr>
      <vt:lpstr>BORU HİDROLİK HESAPLARI</vt:lpstr>
      <vt:lpstr>BORU VANA VANTUZ LİSTESİ</vt:lpstr>
      <vt:lpstr>debi hesabı</vt:lpstr>
      <vt:lpstr>gerekçe raporu için</vt:lpstr>
      <vt:lpstr>'gerekçe raporu için'!Yazdırma_Alanı</vt:lpstr>
      <vt:lpstr>'yk görle keşif özeti'!Yazdırma_Alanı</vt:lpstr>
      <vt:lpstr>'YK GÖRLE YENİ METRAJ'!Yazdırma_Alanı</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2020-09-25T08:37:42Z</dcterms:modified>
</cp:coreProperties>
</file>